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stantec-my.sharepoint.com/personal/ian_nicholson_stantec_com/Documents/Construction Innovation Hub/VT Review for CE/Final docs/"/>
    </mc:Choice>
  </mc:AlternateContent>
  <xr:revisionPtr revIDLastSave="681" documentId="11_F25DC773A252ABDACC10488AF91D7C045ADE58E8" xr6:coauthVersionLast="47" xr6:coauthVersionMax="47" xr10:uidLastSave="{2C12AB7A-99C0-4D4F-94C2-5F5FEAB24AB2}"/>
  <bookViews>
    <workbookView xWindow="29580" yWindow="780" windowWidth="21600" windowHeight="11295" xr2:uid="{00000000-000D-0000-FFFF-FFFF00000000}"/>
  </bookViews>
  <sheets>
    <sheet name="Instructions" sheetId="1" r:id="rId1"/>
    <sheet name="6 SO's Sensivity Analysis" sheetId="5" r:id="rId2"/>
    <sheet name="7 SO's Sensivity Analysis" sheetId="4" r:id="rId3"/>
    <sheet name="8 SO's Sensivity Analysis" sheetId="2" r:id="rId4"/>
    <sheet name="9 SO's Sensivity Analysis" sheetId="3" r:id="rId5"/>
    <sheet name="10 SO's Sensivity Analysis" sheetId="6" r:id="rId6"/>
    <sheet name="11 SO's Sensivity Analysis" sheetId="7" r:id="rId7"/>
    <sheet name="12 SO's Sensivity Analysis" sheetId="8"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7" i="8" l="1"/>
  <c r="Q5" i="8"/>
  <c r="P6" i="8"/>
  <c r="P7" i="8"/>
  <c r="P8" i="8"/>
  <c r="P9" i="8"/>
  <c r="P10" i="8"/>
  <c r="P11" i="8"/>
  <c r="P12" i="8"/>
  <c r="P13" i="8"/>
  <c r="P14" i="8"/>
  <c r="P15" i="8"/>
  <c r="P16" i="8"/>
  <c r="P5" i="8"/>
  <c r="O5" i="8"/>
  <c r="N16" i="8"/>
  <c r="N15" i="8"/>
  <c r="N14" i="8"/>
  <c r="N13" i="8"/>
  <c r="N12" i="8"/>
  <c r="N11" i="8"/>
  <c r="N10" i="8"/>
  <c r="N9" i="8"/>
  <c r="N8" i="8"/>
  <c r="N7" i="8"/>
  <c r="N6" i="8"/>
  <c r="N5" i="8"/>
  <c r="M6" i="8"/>
  <c r="M7" i="8"/>
  <c r="M8" i="8"/>
  <c r="M9" i="8"/>
  <c r="M10" i="8"/>
  <c r="M11" i="8"/>
  <c r="M12" i="8"/>
  <c r="M13" i="8"/>
  <c r="M14" i="8"/>
  <c r="M15" i="8"/>
  <c r="M16" i="8"/>
  <c r="M5" i="8"/>
  <c r="H4" i="8"/>
  <c r="H5" i="8"/>
  <c r="H6" i="8"/>
  <c r="H7" i="8"/>
  <c r="H8" i="8"/>
  <c r="H9" i="8"/>
  <c r="H10" i="8"/>
  <c r="H11" i="8"/>
  <c r="H12" i="8"/>
  <c r="H13" i="8"/>
  <c r="H14" i="8"/>
  <c r="K4" i="8"/>
  <c r="K5" i="8"/>
  <c r="K6" i="8"/>
  <c r="K7" i="8"/>
  <c r="K8" i="8"/>
  <c r="K9" i="8"/>
  <c r="K10" i="8"/>
  <c r="K11" i="8"/>
  <c r="K12" i="8"/>
  <c r="K13" i="8"/>
  <c r="K14" i="8"/>
  <c r="I69" i="8"/>
  <c r="I68" i="8"/>
  <c r="I67" i="8"/>
  <c r="I65" i="8"/>
  <c r="I66" i="8"/>
  <c r="I64" i="8"/>
  <c r="I61" i="8"/>
  <c r="I62" i="8"/>
  <c r="I63" i="8"/>
  <c r="I60" i="8"/>
  <c r="I56" i="8"/>
  <c r="I57" i="8"/>
  <c r="I58" i="8"/>
  <c r="I59" i="8"/>
  <c r="I55" i="8"/>
  <c r="I50" i="8"/>
  <c r="I51" i="8"/>
  <c r="I52" i="8"/>
  <c r="I53" i="8"/>
  <c r="I54" i="8"/>
  <c r="I49" i="8"/>
  <c r="I48" i="8"/>
  <c r="I43" i="8"/>
  <c r="I44" i="8"/>
  <c r="I45" i="8"/>
  <c r="I46" i="8"/>
  <c r="I47" i="8"/>
  <c r="I42" i="8"/>
  <c r="I35" i="8"/>
  <c r="I36" i="8"/>
  <c r="I37" i="8"/>
  <c r="I38" i="8"/>
  <c r="I39" i="8"/>
  <c r="I40" i="8"/>
  <c r="I41" i="8"/>
  <c r="I34" i="8"/>
  <c r="I26" i="8"/>
  <c r="I27" i="8"/>
  <c r="I28" i="8"/>
  <c r="I29" i="8"/>
  <c r="I30" i="8"/>
  <c r="I31" i="8"/>
  <c r="I32" i="8"/>
  <c r="I33" i="8"/>
  <c r="I25" i="8"/>
  <c r="I16" i="8"/>
  <c r="I17" i="8"/>
  <c r="I18" i="8"/>
  <c r="I19" i="8"/>
  <c r="I20" i="8"/>
  <c r="I21" i="8"/>
  <c r="I22" i="8"/>
  <c r="I23" i="8"/>
  <c r="I24" i="8"/>
  <c r="I15" i="8"/>
  <c r="I5" i="8"/>
  <c r="I6" i="8"/>
  <c r="I7" i="8"/>
  <c r="I8" i="8"/>
  <c r="I9" i="8"/>
  <c r="I10" i="8"/>
  <c r="I11" i="8"/>
  <c r="I12" i="8"/>
  <c r="I13" i="8"/>
  <c r="I14" i="8"/>
  <c r="I4" i="8"/>
  <c r="E69" i="8"/>
  <c r="E67" i="8"/>
  <c r="E64" i="8"/>
  <c r="E60" i="8"/>
  <c r="E55" i="8"/>
  <c r="E49" i="8"/>
  <c r="E42" i="8"/>
  <c r="E34" i="8"/>
  <c r="E25" i="8"/>
  <c r="E15" i="8"/>
  <c r="E4" i="8"/>
  <c r="K69" i="8"/>
  <c r="H69" i="8"/>
  <c r="K68" i="8"/>
  <c r="H68" i="8"/>
  <c r="K67" i="8"/>
  <c r="H67" i="8"/>
  <c r="K66" i="8"/>
  <c r="H66" i="8"/>
  <c r="K65" i="8"/>
  <c r="H65" i="8"/>
  <c r="K64" i="8"/>
  <c r="H64" i="8"/>
  <c r="K63" i="8"/>
  <c r="H63" i="8"/>
  <c r="K62" i="8"/>
  <c r="H62" i="8"/>
  <c r="K61" i="8"/>
  <c r="H61" i="8"/>
  <c r="K60" i="8"/>
  <c r="H60" i="8"/>
  <c r="K59" i="8"/>
  <c r="H59" i="8"/>
  <c r="K58" i="8"/>
  <c r="H58" i="8"/>
  <c r="K57" i="8"/>
  <c r="H57" i="8"/>
  <c r="K56" i="8"/>
  <c r="H56" i="8"/>
  <c r="K55" i="8"/>
  <c r="H55" i="8"/>
  <c r="K54" i="8"/>
  <c r="H54" i="8"/>
  <c r="K53" i="8"/>
  <c r="H53" i="8"/>
  <c r="K52" i="8"/>
  <c r="H52" i="8"/>
  <c r="K51" i="8"/>
  <c r="H51" i="8"/>
  <c r="K50" i="8"/>
  <c r="H50" i="8"/>
  <c r="K49" i="8"/>
  <c r="H49" i="8"/>
  <c r="K48" i="8"/>
  <c r="H48" i="8"/>
  <c r="K47" i="8"/>
  <c r="H47" i="8"/>
  <c r="K46" i="8"/>
  <c r="H46" i="8"/>
  <c r="K45" i="8"/>
  <c r="H45" i="8"/>
  <c r="K44" i="8"/>
  <c r="H44" i="8"/>
  <c r="K43" i="8"/>
  <c r="H43" i="8"/>
  <c r="K42" i="8"/>
  <c r="H42" i="8"/>
  <c r="K41" i="8"/>
  <c r="H41" i="8"/>
  <c r="K40" i="8"/>
  <c r="H40" i="8"/>
  <c r="K39" i="8"/>
  <c r="H39" i="8"/>
  <c r="K38" i="8"/>
  <c r="H38" i="8"/>
  <c r="K37" i="8"/>
  <c r="H37" i="8"/>
  <c r="K36" i="8"/>
  <c r="H36" i="8"/>
  <c r="K35" i="8"/>
  <c r="H35" i="8"/>
  <c r="K34" i="8"/>
  <c r="H34" i="8"/>
  <c r="K33" i="8"/>
  <c r="H33" i="8"/>
  <c r="K32" i="8"/>
  <c r="H32" i="8"/>
  <c r="K31" i="8"/>
  <c r="H31" i="8"/>
  <c r="K30" i="8"/>
  <c r="H30" i="8"/>
  <c r="K29" i="8"/>
  <c r="H29" i="8"/>
  <c r="K28" i="8"/>
  <c r="H28" i="8"/>
  <c r="K27" i="8"/>
  <c r="H27" i="8"/>
  <c r="K26" i="8"/>
  <c r="H26" i="8"/>
  <c r="K25" i="8"/>
  <c r="H25" i="8"/>
  <c r="K24" i="8"/>
  <c r="H24" i="8"/>
  <c r="K23" i="8"/>
  <c r="H23" i="8"/>
  <c r="K22" i="8"/>
  <c r="H22" i="8"/>
  <c r="K21" i="8"/>
  <c r="H21" i="8"/>
  <c r="K20" i="8"/>
  <c r="H20" i="8"/>
  <c r="K19" i="8"/>
  <c r="H19" i="8"/>
  <c r="K18" i="8"/>
  <c r="H18" i="8"/>
  <c r="K17" i="8"/>
  <c r="H17" i="8"/>
  <c r="K16" i="8"/>
  <c r="H16" i="8"/>
  <c r="K15" i="8"/>
  <c r="H15" i="8"/>
  <c r="P6" i="7"/>
  <c r="P7" i="7"/>
  <c r="P8" i="7"/>
  <c r="P9" i="7"/>
  <c r="P10" i="7"/>
  <c r="P11" i="7"/>
  <c r="P12" i="7"/>
  <c r="P13" i="7"/>
  <c r="P14" i="7"/>
  <c r="P15" i="7"/>
  <c r="P5" i="7"/>
  <c r="Q5" i="7" s="1"/>
  <c r="M6" i="7"/>
  <c r="M7" i="7"/>
  <c r="M8" i="7"/>
  <c r="M9" i="7"/>
  <c r="M10" i="7"/>
  <c r="M11" i="7"/>
  <c r="M12" i="7"/>
  <c r="M13" i="7"/>
  <c r="M14" i="7"/>
  <c r="M15" i="7"/>
  <c r="M5" i="7"/>
  <c r="N12" i="7"/>
  <c r="I58" i="7"/>
  <c r="I57" i="7"/>
  <c r="I56" i="7"/>
  <c r="I54" i="7"/>
  <c r="I55" i="7"/>
  <c r="I53" i="7"/>
  <c r="I50" i="7"/>
  <c r="I51" i="7"/>
  <c r="I52" i="7"/>
  <c r="I49" i="7"/>
  <c r="I45" i="7"/>
  <c r="I46" i="7"/>
  <c r="I47" i="7"/>
  <c r="I48" i="7"/>
  <c r="I44" i="7"/>
  <c r="I39" i="7"/>
  <c r="I40" i="7"/>
  <c r="I41" i="7"/>
  <c r="I42" i="7"/>
  <c r="I43" i="7"/>
  <c r="I38" i="7"/>
  <c r="I32" i="7"/>
  <c r="I33" i="7"/>
  <c r="I34" i="7"/>
  <c r="I35" i="7"/>
  <c r="I36" i="7"/>
  <c r="I37" i="7"/>
  <c r="I31" i="7"/>
  <c r="I24" i="7"/>
  <c r="I25" i="7"/>
  <c r="I26" i="7"/>
  <c r="I27" i="7"/>
  <c r="I28" i="7"/>
  <c r="I29" i="7"/>
  <c r="I30" i="7"/>
  <c r="I23" i="7"/>
  <c r="I15" i="7"/>
  <c r="I16" i="7"/>
  <c r="I17" i="7"/>
  <c r="I18" i="7"/>
  <c r="I19" i="7"/>
  <c r="I20" i="7"/>
  <c r="I21" i="7"/>
  <c r="I22" i="7"/>
  <c r="I14" i="7"/>
  <c r="I5" i="7"/>
  <c r="I6" i="7"/>
  <c r="I7" i="7"/>
  <c r="I8" i="7"/>
  <c r="I9" i="7"/>
  <c r="I10" i="7"/>
  <c r="I11" i="7"/>
  <c r="I12" i="7"/>
  <c r="I13" i="7"/>
  <c r="I4" i="7"/>
  <c r="K4" i="7"/>
  <c r="N5" i="7" s="1"/>
  <c r="O5" i="7" s="1"/>
  <c r="K5" i="7"/>
  <c r="N7" i="7" s="1"/>
  <c r="K6" i="7"/>
  <c r="K7" i="7"/>
  <c r="N9" i="7" s="1"/>
  <c r="K8" i="7"/>
  <c r="N10" i="7" s="1"/>
  <c r="K9" i="7"/>
  <c r="N11" i="7" s="1"/>
  <c r="K10" i="7"/>
  <c r="K11" i="7"/>
  <c r="K12" i="7"/>
  <c r="N14" i="7" s="1"/>
  <c r="K13" i="7"/>
  <c r="N15" i="7" s="1"/>
  <c r="H4" i="7"/>
  <c r="H5" i="7"/>
  <c r="H6" i="7"/>
  <c r="H7" i="7"/>
  <c r="H8" i="7"/>
  <c r="H9" i="7"/>
  <c r="H10" i="7"/>
  <c r="H11" i="7"/>
  <c r="H12" i="7"/>
  <c r="H13" i="7"/>
  <c r="E58" i="7"/>
  <c r="E56" i="7"/>
  <c r="E53" i="7"/>
  <c r="E49" i="7"/>
  <c r="E44" i="7"/>
  <c r="E38" i="7"/>
  <c r="E31" i="7"/>
  <c r="E23" i="7"/>
  <c r="E14" i="7"/>
  <c r="E4" i="7"/>
  <c r="K58" i="7"/>
  <c r="H58" i="7"/>
  <c r="K57" i="7"/>
  <c r="H57" i="7"/>
  <c r="K56" i="7"/>
  <c r="H56" i="7"/>
  <c r="K55" i="7"/>
  <c r="H55" i="7"/>
  <c r="K54" i="7"/>
  <c r="H54" i="7"/>
  <c r="K53" i="7"/>
  <c r="H53" i="7"/>
  <c r="K52" i="7"/>
  <c r="H52" i="7"/>
  <c r="K51" i="7"/>
  <c r="H51" i="7"/>
  <c r="K50" i="7"/>
  <c r="H50" i="7"/>
  <c r="K49" i="7"/>
  <c r="H49" i="7"/>
  <c r="K48" i="7"/>
  <c r="H48" i="7"/>
  <c r="K47" i="7"/>
  <c r="H47" i="7"/>
  <c r="K46" i="7"/>
  <c r="H46" i="7"/>
  <c r="K45" i="7"/>
  <c r="H45" i="7"/>
  <c r="K44" i="7"/>
  <c r="H44" i="7"/>
  <c r="K43" i="7"/>
  <c r="H43" i="7"/>
  <c r="K42" i="7"/>
  <c r="H42" i="7"/>
  <c r="K41" i="7"/>
  <c r="N13" i="7" s="1"/>
  <c r="H41" i="7"/>
  <c r="K40" i="7"/>
  <c r="H40" i="7"/>
  <c r="K39" i="7"/>
  <c r="H39" i="7"/>
  <c r="K38" i="7"/>
  <c r="H38" i="7"/>
  <c r="K37" i="7"/>
  <c r="H37" i="7"/>
  <c r="K36" i="7"/>
  <c r="H36" i="7"/>
  <c r="K35" i="7"/>
  <c r="H35" i="7"/>
  <c r="K34" i="7"/>
  <c r="H34" i="7"/>
  <c r="K33" i="7"/>
  <c r="H33" i="7"/>
  <c r="K32" i="7"/>
  <c r="H32" i="7"/>
  <c r="K31" i="7"/>
  <c r="H31" i="7"/>
  <c r="K30" i="7"/>
  <c r="H30" i="7"/>
  <c r="K29" i="7"/>
  <c r="H29" i="7"/>
  <c r="K28" i="7"/>
  <c r="H28" i="7"/>
  <c r="K27" i="7"/>
  <c r="H27" i="7"/>
  <c r="K26" i="7"/>
  <c r="H26" i="7"/>
  <c r="K25" i="7"/>
  <c r="H25" i="7"/>
  <c r="K24" i="7"/>
  <c r="H24" i="7"/>
  <c r="K23" i="7"/>
  <c r="H23" i="7"/>
  <c r="K22" i="7"/>
  <c r="H22" i="7"/>
  <c r="K21" i="7"/>
  <c r="H21" i="7"/>
  <c r="K20" i="7"/>
  <c r="H20" i="7"/>
  <c r="K19" i="7"/>
  <c r="H19" i="7"/>
  <c r="K18" i="7"/>
  <c r="H18" i="7"/>
  <c r="K17" i="7"/>
  <c r="H17" i="7"/>
  <c r="K16" i="7"/>
  <c r="H16" i="7"/>
  <c r="K15" i="7"/>
  <c r="N8" i="7" s="1"/>
  <c r="H15" i="7"/>
  <c r="K14" i="7"/>
  <c r="H14" i="7"/>
  <c r="Q6" i="6"/>
  <c r="P6" i="6"/>
  <c r="O6" i="6"/>
  <c r="O7" i="6"/>
  <c r="O8" i="6"/>
  <c r="O9" i="6"/>
  <c r="O10" i="6"/>
  <c r="O11" i="6"/>
  <c r="O12" i="6"/>
  <c r="O13" i="6"/>
  <c r="O14" i="6"/>
  <c r="N14" i="6"/>
  <c r="N13" i="6"/>
  <c r="N12" i="6"/>
  <c r="N11" i="6"/>
  <c r="N10" i="6"/>
  <c r="N9" i="6"/>
  <c r="N8" i="6"/>
  <c r="N7" i="6"/>
  <c r="N6" i="6"/>
  <c r="N5" i="6"/>
  <c r="K4" i="6"/>
  <c r="K5" i="6"/>
  <c r="K6" i="6"/>
  <c r="K7" i="6"/>
  <c r="K8" i="6"/>
  <c r="K9" i="6"/>
  <c r="K10" i="6"/>
  <c r="K11" i="6"/>
  <c r="K12" i="6"/>
  <c r="I48" i="6"/>
  <c r="I47" i="6"/>
  <c r="I46" i="6"/>
  <c r="I44" i="6"/>
  <c r="I45" i="6"/>
  <c r="I43" i="6"/>
  <c r="I40" i="6"/>
  <c r="I41" i="6"/>
  <c r="I42" i="6"/>
  <c r="I39" i="6"/>
  <c r="I35" i="6"/>
  <c r="I36" i="6"/>
  <c r="I37" i="6"/>
  <c r="I38" i="6"/>
  <c r="I34" i="6"/>
  <c r="I29" i="6"/>
  <c r="I30" i="6"/>
  <c r="I31" i="6"/>
  <c r="I32" i="6"/>
  <c r="I33" i="6"/>
  <c r="I28" i="6"/>
  <c r="I22" i="6"/>
  <c r="I23" i="6"/>
  <c r="I24" i="6"/>
  <c r="I25" i="6"/>
  <c r="I26" i="6"/>
  <c r="I27" i="6"/>
  <c r="I21" i="6"/>
  <c r="I14" i="6"/>
  <c r="I15" i="6"/>
  <c r="I16" i="6"/>
  <c r="I17" i="6"/>
  <c r="I18" i="6"/>
  <c r="I19" i="6"/>
  <c r="I20" i="6"/>
  <c r="I13" i="6"/>
  <c r="I5" i="6"/>
  <c r="I6" i="6"/>
  <c r="I7" i="6"/>
  <c r="I8" i="6"/>
  <c r="I9" i="6"/>
  <c r="I10" i="6"/>
  <c r="I11" i="6"/>
  <c r="I12" i="6"/>
  <c r="I4" i="6"/>
  <c r="H5" i="6"/>
  <c r="H6" i="6"/>
  <c r="H7" i="6"/>
  <c r="H8" i="6"/>
  <c r="H9" i="6"/>
  <c r="H10" i="6"/>
  <c r="H11" i="6"/>
  <c r="H12" i="6"/>
  <c r="H4" i="6"/>
  <c r="M6" i="6"/>
  <c r="M7" i="6"/>
  <c r="M8" i="6"/>
  <c r="M9" i="6"/>
  <c r="M10" i="6"/>
  <c r="M11" i="6"/>
  <c r="M12" i="6"/>
  <c r="M13" i="6"/>
  <c r="M14" i="6"/>
  <c r="M5" i="6"/>
  <c r="E48" i="6"/>
  <c r="E46" i="6"/>
  <c r="E43" i="6"/>
  <c r="E39" i="6"/>
  <c r="E34" i="6"/>
  <c r="E28" i="6"/>
  <c r="E21" i="6"/>
  <c r="E13" i="6"/>
  <c r="E4"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N10" i="5"/>
  <c r="N9" i="5"/>
  <c r="N8" i="5"/>
  <c r="N7" i="5"/>
  <c r="N6" i="5"/>
  <c r="N5" i="5"/>
  <c r="K18" i="5"/>
  <c r="I18" i="5"/>
  <c r="H18" i="5"/>
  <c r="E18" i="5"/>
  <c r="K17" i="5"/>
  <c r="I17" i="5"/>
  <c r="H17" i="5"/>
  <c r="K16" i="5"/>
  <c r="I16" i="5"/>
  <c r="H16" i="5"/>
  <c r="E16" i="5"/>
  <c r="K15" i="5"/>
  <c r="I15" i="5"/>
  <c r="H15" i="5"/>
  <c r="K14" i="5"/>
  <c r="I14" i="5"/>
  <c r="H14" i="5"/>
  <c r="K13" i="5"/>
  <c r="I13" i="5"/>
  <c r="H13" i="5"/>
  <c r="E13" i="5"/>
  <c r="K12" i="5"/>
  <c r="I12" i="5"/>
  <c r="H12" i="5"/>
  <c r="K11" i="5"/>
  <c r="I11" i="5"/>
  <c r="H11" i="5"/>
  <c r="K10" i="5"/>
  <c r="I10" i="5"/>
  <c r="H10" i="5"/>
  <c r="K9" i="5"/>
  <c r="I9" i="5"/>
  <c r="H9" i="5"/>
  <c r="E9" i="5"/>
  <c r="K8" i="5"/>
  <c r="I8" i="5"/>
  <c r="H8" i="5"/>
  <c r="K7" i="5"/>
  <c r="I7" i="5"/>
  <c r="H7" i="5"/>
  <c r="K6" i="5"/>
  <c r="I6" i="5"/>
  <c r="H6" i="5"/>
  <c r="M10" i="5"/>
  <c r="K5" i="5"/>
  <c r="I5" i="5"/>
  <c r="H5" i="5"/>
  <c r="M9" i="5"/>
  <c r="K4" i="5"/>
  <c r="I4" i="5"/>
  <c r="H4" i="5"/>
  <c r="E4" i="5"/>
  <c r="M8" i="5"/>
  <c r="M7" i="5"/>
  <c r="M6" i="5"/>
  <c r="M5" i="5"/>
  <c r="N11" i="4"/>
  <c r="N10" i="4"/>
  <c r="N9" i="4"/>
  <c r="N8" i="4"/>
  <c r="N7" i="4"/>
  <c r="N6" i="4"/>
  <c r="N5" i="4"/>
  <c r="K24" i="4"/>
  <c r="I24" i="4"/>
  <c r="H24" i="4"/>
  <c r="E24" i="4"/>
  <c r="K23" i="4"/>
  <c r="I23" i="4"/>
  <c r="H23" i="4"/>
  <c r="K22" i="4"/>
  <c r="I22" i="4"/>
  <c r="H22" i="4"/>
  <c r="E22" i="4"/>
  <c r="K21" i="4"/>
  <c r="I21" i="4"/>
  <c r="H21" i="4"/>
  <c r="K20" i="4"/>
  <c r="I20" i="4"/>
  <c r="H20" i="4"/>
  <c r="K19" i="4"/>
  <c r="I19" i="4"/>
  <c r="H19" i="4"/>
  <c r="E19" i="4"/>
  <c r="K18" i="4"/>
  <c r="I18" i="4"/>
  <c r="H18" i="4"/>
  <c r="K17" i="4"/>
  <c r="I17" i="4"/>
  <c r="H17" i="4"/>
  <c r="K16" i="4"/>
  <c r="I16" i="4"/>
  <c r="H16" i="4"/>
  <c r="K15" i="4"/>
  <c r="I15" i="4"/>
  <c r="H15" i="4"/>
  <c r="E15" i="4"/>
  <c r="K14" i="4"/>
  <c r="I14" i="4"/>
  <c r="H14" i="4"/>
  <c r="K13" i="4"/>
  <c r="I13" i="4"/>
  <c r="H13" i="4"/>
  <c r="K12" i="4"/>
  <c r="I12" i="4"/>
  <c r="H12" i="4"/>
  <c r="K11" i="4"/>
  <c r="I11" i="4"/>
  <c r="H11" i="4"/>
  <c r="K10" i="4"/>
  <c r="I10" i="4"/>
  <c r="H10" i="4"/>
  <c r="E10" i="4"/>
  <c r="K9" i="4"/>
  <c r="I9" i="4"/>
  <c r="H9" i="4"/>
  <c r="K8" i="4"/>
  <c r="I8" i="4"/>
  <c r="H8" i="4"/>
  <c r="K7" i="4"/>
  <c r="I7" i="4"/>
  <c r="H7" i="4"/>
  <c r="K6" i="4"/>
  <c r="I6" i="4"/>
  <c r="H6" i="4"/>
  <c r="M11" i="4"/>
  <c r="K5" i="4"/>
  <c r="I5" i="4"/>
  <c r="H5" i="4"/>
  <c r="M10" i="4"/>
  <c r="K4" i="4"/>
  <c r="I4" i="4"/>
  <c r="H4" i="4"/>
  <c r="E4" i="4"/>
  <c r="M9" i="4"/>
  <c r="M8" i="4"/>
  <c r="M7" i="4"/>
  <c r="M6" i="4"/>
  <c r="M5" i="4"/>
  <c r="N12" i="2"/>
  <c r="N11" i="2"/>
  <c r="N10" i="2"/>
  <c r="N9" i="2"/>
  <c r="N8" i="2"/>
  <c r="N7" i="2"/>
  <c r="N6" i="2"/>
  <c r="N5" i="2"/>
  <c r="K39" i="3"/>
  <c r="I39" i="3"/>
  <c r="H39" i="3"/>
  <c r="E39" i="3"/>
  <c r="K38" i="3"/>
  <c r="I38" i="3"/>
  <c r="H38" i="3"/>
  <c r="K37" i="3"/>
  <c r="I37" i="3"/>
  <c r="H37" i="3"/>
  <c r="E37" i="3"/>
  <c r="K36" i="3"/>
  <c r="I36" i="3"/>
  <c r="H36" i="3"/>
  <c r="K35" i="3"/>
  <c r="N12" i="3" s="1"/>
  <c r="O12" i="3" s="1"/>
  <c r="I35" i="3"/>
  <c r="H35" i="3"/>
  <c r="K34" i="3"/>
  <c r="I34" i="3"/>
  <c r="H34" i="3"/>
  <c r="E34" i="3"/>
  <c r="K33" i="3"/>
  <c r="I33" i="3"/>
  <c r="H33" i="3"/>
  <c r="K32" i="3"/>
  <c r="I32" i="3"/>
  <c r="H32" i="3"/>
  <c r="K31" i="3"/>
  <c r="I31" i="3"/>
  <c r="H31" i="3"/>
  <c r="K30" i="3"/>
  <c r="I30" i="3"/>
  <c r="H30" i="3"/>
  <c r="E30" i="3"/>
  <c r="K29" i="3"/>
  <c r="I29" i="3"/>
  <c r="H29" i="3"/>
  <c r="K28" i="3"/>
  <c r="I28" i="3"/>
  <c r="H28" i="3"/>
  <c r="K27" i="3"/>
  <c r="I27" i="3"/>
  <c r="H27" i="3"/>
  <c r="K26" i="3"/>
  <c r="I26" i="3"/>
  <c r="H26" i="3"/>
  <c r="K25" i="3"/>
  <c r="I25" i="3"/>
  <c r="H25" i="3"/>
  <c r="E25" i="3"/>
  <c r="K24" i="3"/>
  <c r="I24" i="3"/>
  <c r="H24" i="3"/>
  <c r="K23" i="3"/>
  <c r="I23" i="3"/>
  <c r="H23" i="3"/>
  <c r="K22" i="3"/>
  <c r="N11" i="3" s="1"/>
  <c r="O11" i="3" s="1"/>
  <c r="I22" i="3"/>
  <c r="H22" i="3"/>
  <c r="K21" i="3"/>
  <c r="I21" i="3"/>
  <c r="H21" i="3"/>
  <c r="K20" i="3"/>
  <c r="I20" i="3"/>
  <c r="H20" i="3"/>
  <c r="K19" i="3"/>
  <c r="I19" i="3"/>
  <c r="H19" i="3"/>
  <c r="E19" i="3"/>
  <c r="K18" i="3"/>
  <c r="I18" i="3"/>
  <c r="H18" i="3"/>
  <c r="K17" i="3"/>
  <c r="I17" i="3"/>
  <c r="H17" i="3"/>
  <c r="K16" i="3"/>
  <c r="I16" i="3"/>
  <c r="H16" i="3"/>
  <c r="K15" i="3"/>
  <c r="N10" i="3" s="1"/>
  <c r="O10" i="3" s="1"/>
  <c r="I15" i="3"/>
  <c r="H15" i="3"/>
  <c r="K14" i="3"/>
  <c r="I14" i="3"/>
  <c r="H14" i="3"/>
  <c r="N13" i="3"/>
  <c r="O13" i="3" s="1"/>
  <c r="M13" i="3"/>
  <c r="K13" i="3"/>
  <c r="I13" i="3"/>
  <c r="H13" i="3"/>
  <c r="M12" i="3"/>
  <c r="K12" i="3"/>
  <c r="I12" i="3"/>
  <c r="H12" i="3"/>
  <c r="E12" i="3"/>
  <c r="M11" i="3"/>
  <c r="K11" i="3"/>
  <c r="I11" i="3"/>
  <c r="H11" i="3"/>
  <c r="M10" i="3"/>
  <c r="K10" i="3"/>
  <c r="I10" i="3"/>
  <c r="H10" i="3"/>
  <c r="M9" i="3"/>
  <c r="K9" i="3"/>
  <c r="I9" i="3"/>
  <c r="H9" i="3"/>
  <c r="M8" i="3"/>
  <c r="K8" i="3"/>
  <c r="I8" i="3"/>
  <c r="H8" i="3"/>
  <c r="M7" i="3"/>
  <c r="K7" i="3"/>
  <c r="N9" i="3" s="1"/>
  <c r="O9" i="3" s="1"/>
  <c r="I7" i="3"/>
  <c r="H7" i="3"/>
  <c r="M6" i="3"/>
  <c r="K6" i="3"/>
  <c r="N8" i="3" s="1"/>
  <c r="O8" i="3" s="1"/>
  <c r="I6" i="3"/>
  <c r="H6" i="3"/>
  <c r="M5" i="3"/>
  <c r="K5" i="3"/>
  <c r="N7" i="3" s="1"/>
  <c r="O7" i="3" s="1"/>
  <c r="I5" i="3"/>
  <c r="H5" i="3"/>
  <c r="K4" i="3"/>
  <c r="N6" i="3" s="1"/>
  <c r="O6" i="3" s="1"/>
  <c r="I4" i="3"/>
  <c r="H4" i="3"/>
  <c r="E4" i="3"/>
  <c r="M5" i="2"/>
  <c r="M6" i="2"/>
  <c r="M7" i="2"/>
  <c r="M8" i="2"/>
  <c r="M9" i="2"/>
  <c r="M10" i="2"/>
  <c r="M11" i="2"/>
  <c r="M12" i="2"/>
  <c r="K4" i="2"/>
  <c r="K5" i="2"/>
  <c r="K6" i="2"/>
  <c r="K7" i="2"/>
  <c r="K8" i="2"/>
  <c r="K9" i="2"/>
  <c r="K10" i="2"/>
  <c r="K11" i="2"/>
  <c r="K12" i="2"/>
  <c r="K13" i="2"/>
  <c r="K14" i="2"/>
  <c r="K15" i="2"/>
  <c r="K16" i="2"/>
  <c r="K17" i="2"/>
  <c r="K18" i="2"/>
  <c r="K19" i="2"/>
  <c r="K20" i="2"/>
  <c r="K21" i="2"/>
  <c r="K22" i="2"/>
  <c r="K23" i="2"/>
  <c r="K24" i="2"/>
  <c r="K25" i="2"/>
  <c r="K26" i="2"/>
  <c r="K27" i="2"/>
  <c r="K28" i="2"/>
  <c r="K29" i="2"/>
  <c r="K30" i="2"/>
  <c r="K31" i="2"/>
  <c r="I31" i="2"/>
  <c r="I30" i="2"/>
  <c r="I29" i="2"/>
  <c r="I27" i="2"/>
  <c r="I28" i="2"/>
  <c r="I26" i="2"/>
  <c r="I23" i="2"/>
  <c r="I24" i="2"/>
  <c r="I25" i="2"/>
  <c r="I22" i="2"/>
  <c r="I18" i="2"/>
  <c r="I19" i="2"/>
  <c r="I20" i="2"/>
  <c r="I21" i="2"/>
  <c r="I17" i="2"/>
  <c r="I12" i="2"/>
  <c r="I13" i="2"/>
  <c r="I14" i="2"/>
  <c r="I15" i="2"/>
  <c r="I16" i="2"/>
  <c r="I11" i="2"/>
  <c r="I5" i="2"/>
  <c r="I6" i="2"/>
  <c r="I7" i="2"/>
  <c r="I8" i="2"/>
  <c r="I9" i="2"/>
  <c r="I10" i="2"/>
  <c r="I4" i="2"/>
  <c r="E31" i="2"/>
  <c r="E29" i="2"/>
  <c r="E26" i="2"/>
  <c r="E22" i="2"/>
  <c r="E17" i="2"/>
  <c r="E11" i="2"/>
  <c r="E4"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O11" i="8" l="1"/>
  <c r="O9" i="8"/>
  <c r="O15" i="8"/>
  <c r="O13" i="8"/>
  <c r="O7" i="8"/>
  <c r="O8" i="8"/>
  <c r="O10" i="8"/>
  <c r="O12" i="8"/>
  <c r="O14" i="8"/>
  <c r="O16" i="8"/>
  <c r="O6" i="8"/>
  <c r="N6" i="7"/>
  <c r="O11" i="7"/>
  <c r="O14" i="7"/>
  <c r="O15" i="7"/>
  <c r="O12" i="7"/>
  <c r="O9" i="7"/>
  <c r="O8" i="7"/>
  <c r="O10" i="7"/>
  <c r="O6" i="7"/>
  <c r="O13" i="7"/>
  <c r="O7" i="7"/>
  <c r="O7" i="5"/>
  <c r="O6" i="5"/>
  <c r="O8" i="5"/>
  <c r="O9" i="5"/>
  <c r="O10" i="5"/>
  <c r="O5" i="5"/>
  <c r="O11" i="4"/>
  <c r="O9" i="4"/>
  <c r="O8" i="4"/>
  <c r="O5" i="4"/>
  <c r="O10" i="4"/>
  <c r="O7" i="4"/>
  <c r="O6" i="4"/>
  <c r="O5" i="2"/>
  <c r="O10" i="2"/>
  <c r="O9" i="2"/>
  <c r="O6" i="2"/>
  <c r="O7" i="2"/>
  <c r="O11" i="2"/>
  <c r="O8" i="2"/>
  <c r="O12" i="2"/>
  <c r="P7" i="3"/>
  <c r="Q7" i="3" s="1"/>
  <c r="P9" i="3"/>
  <c r="Q9" i="3" s="1"/>
  <c r="N5" i="3"/>
  <c r="O5" i="3" s="1"/>
  <c r="P5" i="3" s="1"/>
  <c r="Q5" i="3" s="1"/>
  <c r="Q10" i="8" l="1"/>
  <c r="Q13" i="8"/>
  <c r="Q6" i="8"/>
  <c r="Q14" i="8"/>
  <c r="Q16" i="8"/>
  <c r="Q8" i="8"/>
  <c r="Q7" i="8"/>
  <c r="Q15" i="8"/>
  <c r="Q11" i="8"/>
  <c r="Q12" i="8"/>
  <c r="Q9" i="8"/>
  <c r="Q6" i="7"/>
  <c r="Q13" i="7"/>
  <c r="Q7" i="7"/>
  <c r="Q11" i="7"/>
  <c r="Q9" i="7"/>
  <c r="Q10" i="7"/>
  <c r="Q8" i="7"/>
  <c r="Q12" i="7"/>
  <c r="Q15" i="7"/>
  <c r="Q14" i="7"/>
  <c r="P10" i="5"/>
  <c r="Q10" i="5" s="1"/>
  <c r="P7" i="5"/>
  <c r="Q7" i="5" s="1"/>
  <c r="P6" i="5"/>
  <c r="Q6" i="5" s="1"/>
  <c r="P9" i="5"/>
  <c r="Q9" i="5" s="1"/>
  <c r="P5" i="5"/>
  <c r="Q5" i="5" s="1"/>
  <c r="P8" i="5"/>
  <c r="Q8" i="5" s="1"/>
  <c r="P6" i="4"/>
  <c r="Q6" i="4" s="1"/>
  <c r="P10" i="4"/>
  <c r="Q10" i="4" s="1"/>
  <c r="P5" i="4"/>
  <c r="Q5" i="4" s="1"/>
  <c r="P11" i="4"/>
  <c r="Q11" i="4" s="1"/>
  <c r="P8" i="4"/>
  <c r="Q8" i="4" s="1"/>
  <c r="P7" i="4"/>
  <c r="Q7" i="4" s="1"/>
  <c r="P9" i="4"/>
  <c r="Q9" i="4" s="1"/>
  <c r="P9" i="2"/>
  <c r="Q9" i="2" s="1"/>
  <c r="P7" i="2"/>
  <c r="Q7" i="2" s="1"/>
  <c r="P5" i="2"/>
  <c r="Q5" i="2" s="1"/>
  <c r="P8" i="2"/>
  <c r="Q8" i="2" s="1"/>
  <c r="P6" i="2"/>
  <c r="Q6" i="2" s="1"/>
  <c r="P10" i="2"/>
  <c r="Q10" i="2" s="1"/>
  <c r="P12" i="2"/>
  <c r="Q12" i="2" s="1"/>
  <c r="P11" i="2"/>
  <c r="Q11" i="2" s="1"/>
  <c r="P8" i="3"/>
  <c r="Q8" i="3" s="1"/>
  <c r="Q14" i="3" s="1"/>
  <c r="P13" i="3"/>
  <c r="Q13" i="3" s="1"/>
  <c r="P11" i="3"/>
  <c r="Q11" i="3" s="1"/>
  <c r="P10" i="3"/>
  <c r="Q10" i="3" s="1"/>
  <c r="P12" i="3"/>
  <c r="Q12" i="3" s="1"/>
  <c r="P6" i="3"/>
  <c r="Q6" i="3" s="1"/>
  <c r="Q16" i="7" l="1"/>
  <c r="Q11" i="5"/>
  <c r="Q12" i="4"/>
  <c r="Q13" i="2"/>
  <c r="K19" i="6" l="1"/>
  <c r="K18" i="6"/>
  <c r="K20" i="6"/>
  <c r="K17" i="6"/>
  <c r="K16" i="6"/>
  <c r="K14" i="6"/>
  <c r="K15" i="6"/>
  <c r="K27" i="6"/>
  <c r="K32" i="6"/>
  <c r="K40" i="6"/>
  <c r="K22" i="6"/>
  <c r="K35" i="6"/>
  <c r="K38" i="6"/>
  <c r="K43" i="6"/>
  <c r="K48" i="6"/>
  <c r="K29" i="6"/>
  <c r="K24" i="6"/>
  <c r="K30" i="6"/>
  <c r="K33" i="6"/>
  <c r="K46" i="6"/>
  <c r="K25" i="6"/>
  <c r="K41" i="6"/>
  <c r="K28" i="6"/>
  <c r="K36" i="6"/>
  <c r="K44" i="6"/>
  <c r="K23" i="6"/>
  <c r="K21" i="6"/>
  <c r="K31" i="6"/>
  <c r="K39" i="6"/>
  <c r="K42" i="6"/>
  <c r="K47" i="6"/>
  <c r="K26" i="6"/>
  <c r="K34" i="6"/>
  <c r="K45" i="6"/>
  <c r="K13" i="6"/>
  <c r="K37" i="6"/>
  <c r="O5" i="6" l="1"/>
  <c r="P7" i="6" l="1"/>
  <c r="Q7" i="6" s="1"/>
  <c r="P13" i="6"/>
  <c r="Q13" i="6" s="1"/>
  <c r="P5" i="6"/>
  <c r="Q5" i="6" s="1"/>
  <c r="P12" i="6"/>
  <c r="Q12" i="6" s="1"/>
  <c r="P14" i="6"/>
  <c r="Q14" i="6" s="1"/>
  <c r="P10" i="6"/>
  <c r="Q10" i="6" s="1"/>
  <c r="P8" i="6"/>
  <c r="Q8" i="6" s="1"/>
  <c r="P9" i="6"/>
  <c r="Q9" i="6" s="1"/>
  <c r="P11" i="6"/>
  <c r="Q11" i="6" s="1"/>
  <c r="Q15" i="6" l="1"/>
</calcChain>
</file>

<file path=xl/sharedStrings.xml><?xml version="1.0" encoding="utf-8"?>
<sst xmlns="http://schemas.openxmlformats.org/spreadsheetml/2006/main" count="738" uniqueCount="45">
  <si>
    <t>Ref</t>
  </si>
  <si>
    <t>Enter your Strategic Objectives in this table</t>
  </si>
  <si>
    <t>Input Table</t>
  </si>
  <si>
    <t>is</t>
  </si>
  <si>
    <t>Slightly Less</t>
  </si>
  <si>
    <t>More</t>
  </si>
  <si>
    <t>Equal</t>
  </si>
  <si>
    <t>Much More</t>
  </si>
  <si>
    <t>Less</t>
  </si>
  <si>
    <t>Slightly More</t>
  </si>
  <si>
    <t>Significantly Less</t>
  </si>
  <si>
    <t>Compare the Strategic Objective in the left column with each Objective on the right by entering your rating in the green cells</t>
  </si>
  <si>
    <t xml:space="preserve">Category </t>
  </si>
  <si>
    <t>Score</t>
  </si>
  <si>
    <t>Significantly More</t>
  </si>
  <si>
    <t>Much Less</t>
  </si>
  <si>
    <t>Output Table</t>
  </si>
  <si>
    <t>Strategic Objective</t>
  </si>
  <si>
    <t>Product of Values</t>
  </si>
  <si>
    <t>nth root of product of values</t>
  </si>
  <si>
    <t>Eigenvector</t>
  </si>
  <si>
    <t>Weighting</t>
  </si>
  <si>
    <t>Number of SOs:</t>
  </si>
  <si>
    <t>The final weightings show how important each Strategic Objective is. Please copy the weightings to the designated table available in the "3.Pairwise Weightings" tab of the Value Tookit.</t>
  </si>
  <si>
    <t>Strategic Objectives</t>
  </si>
  <si>
    <t>Pairwise Comparison Tool</t>
  </si>
  <si>
    <t>Instructions</t>
  </si>
  <si>
    <t>First select the sheet with the appropriate number of Strategic Objectives, using the list below. Then enter your Strategic Objectives in the Strategic Objective table.</t>
  </si>
  <si>
    <t>You cannot enter more Strategic Objectives than that allowed in each sheet. For instance, in the sheet with 8 Strategic Objectives you cannot have more than 8.</t>
  </si>
  <si>
    <t>In the Input table enter your rating using the drop down menu in light green cells. As you do this, ask yourself the following question: 'Is the highlighted strategic objective on the left more or less important than the one on the right.'</t>
  </si>
  <si>
    <t>The final weightings in the Output table will show relative importance of each Strategic Objective. Changes can be made in your selected scores once pairwise process has been completed, by changing your comparisons in Input table.</t>
  </si>
  <si>
    <t>The final weightings in the Output table should be added to the tab "3.Pairwise Wightings" of the Value Toolkit, within the designated table.</t>
  </si>
  <si>
    <t>Instructions:</t>
  </si>
  <si>
    <t>The prioritisation choices are shown in the table on right. This table is shown within each sheet for reference. You will need to enter your chosen category using drop down provided in Input table.</t>
  </si>
  <si>
    <t>There is no need to calculate any inverses as that will be done for you.</t>
  </si>
  <si>
    <t>Notes:</t>
  </si>
  <si>
    <t>Strategic Objective Versions (Click different links to view different templates)</t>
  </si>
  <si>
    <t>6 Strategic Objectives</t>
  </si>
  <si>
    <t>7 Strategic Objectives</t>
  </si>
  <si>
    <t>8 Strategic Objectives</t>
  </si>
  <si>
    <t>9 Strategic Objectives</t>
  </si>
  <si>
    <t>10 Strategic Objectives</t>
  </si>
  <si>
    <t>11 Strategic Objectives</t>
  </si>
  <si>
    <t>12 Strategic Objectives</t>
  </si>
  <si>
    <r>
      <t xml:space="preserve">As you proceed through the pairwise process, it is important to remember that the number of Strategic Objective's in each table will decrease, because the inverse scores are calculated for you. For example, if you say that </t>
    </r>
    <r>
      <rPr>
        <i/>
        <sz val="10"/>
        <color theme="1"/>
        <rFont val="Calibri"/>
        <family val="2"/>
        <scheme val="minor"/>
      </rPr>
      <t>Increase Capacity</t>
    </r>
    <r>
      <rPr>
        <sz val="11"/>
        <color theme="1"/>
        <rFont val="Calibri"/>
        <family val="2"/>
        <scheme val="minor"/>
      </rPr>
      <t xml:space="preserve"> is more important than </t>
    </r>
    <r>
      <rPr>
        <i/>
        <sz val="10"/>
        <color theme="1"/>
        <rFont val="Calibri"/>
        <family val="2"/>
        <scheme val="minor"/>
      </rPr>
      <t>Increase Resilience</t>
    </r>
    <r>
      <rPr>
        <sz val="11"/>
        <color theme="1"/>
        <rFont val="Calibri"/>
        <family val="2"/>
        <scheme val="minor"/>
      </rPr>
      <t xml:space="preserve">, when you are comparing </t>
    </r>
    <r>
      <rPr>
        <i/>
        <sz val="10"/>
        <color theme="1"/>
        <rFont val="Calibri"/>
        <family val="2"/>
        <scheme val="minor"/>
      </rPr>
      <t>Increase Resilience</t>
    </r>
    <r>
      <rPr>
        <sz val="11"/>
        <color theme="1"/>
        <rFont val="Calibri"/>
        <family val="2"/>
        <scheme val="minor"/>
      </rPr>
      <t xml:space="preserve"> to other Strategic Objective's, you do not need to compare it to </t>
    </r>
    <r>
      <rPr>
        <i/>
        <sz val="10"/>
        <color theme="1"/>
        <rFont val="Calibri"/>
        <family val="2"/>
        <scheme val="minor"/>
      </rPr>
      <t>Increase Capacity</t>
    </r>
    <r>
      <rPr>
        <sz val="11"/>
        <color theme="1"/>
        <rFont val="Calibri"/>
        <family val="2"/>
        <scheme val="minor"/>
      </rPr>
      <t xml:space="preserve"> as this is simply the inverse of what you entered before.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</si>
</sst>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13" x14ac:knownFonts="1">
    <font>
      <sz val="11"/>
      <color theme="1"/>
      <name val="Calibri"/>
      <family val="2"/>
      <scheme val="minor"/>
    </font>
    <font>
      <sz val="11"/>
      <color theme="1"/>
      <name val="Calibri"/>
      <family val="2"/>
      <scheme val="minor"/>
    </font>
    <font>
      <b/>
      <sz val="12"/>
      <color theme="0"/>
      <name val="Calibri"/>
      <family val="2"/>
      <scheme val="minor"/>
    </font>
    <font>
      <sz val="10"/>
      <color theme="1"/>
      <name val="Calibri"/>
      <family val="2"/>
      <scheme val="minor"/>
    </font>
    <font>
      <sz val="10"/>
      <color theme="1"/>
      <name val="Arial"/>
      <family val="2"/>
    </font>
    <font>
      <b/>
      <sz val="10"/>
      <color theme="1"/>
      <name val="Arial"/>
      <family val="2"/>
    </font>
    <font>
      <sz val="10"/>
      <color rgb="FF000000"/>
      <name val="Calibri"/>
      <family val="2"/>
    </font>
    <font>
      <b/>
      <sz val="10"/>
      <color theme="1"/>
      <name val="Calibri"/>
      <family val="2"/>
      <scheme val="minor"/>
    </font>
    <font>
      <sz val="8"/>
      <name val="Calibri"/>
      <family val="2"/>
      <scheme val="minor"/>
    </font>
    <font>
      <u/>
      <sz val="11"/>
      <color theme="10"/>
      <name val="Calibri"/>
      <family val="2"/>
      <scheme val="minor"/>
    </font>
    <font>
      <b/>
      <sz val="18"/>
      <color theme="0"/>
      <name val="Calibri"/>
      <family val="2"/>
      <scheme val="minor"/>
    </font>
    <font>
      <sz val="11"/>
      <name val="Calibri"/>
      <family val="2"/>
      <scheme val="minor"/>
    </font>
    <font>
      <i/>
      <sz val="10"/>
      <color theme="1"/>
      <name val="Calibri"/>
      <family val="2"/>
      <scheme val="minor"/>
    </font>
  </fonts>
  <fills count="14">
    <fill>
      <patternFill patternType="none"/>
    </fill>
    <fill>
      <patternFill patternType="gray125"/>
    </fill>
    <fill>
      <patternFill patternType="solid">
        <fgColor rgb="FF001C54"/>
        <bgColor indexed="64"/>
      </patternFill>
    </fill>
    <fill>
      <patternFill patternType="solid">
        <fgColor rgb="FF63C29C"/>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97463"/>
        <bgColor indexed="64"/>
      </patternFill>
    </fill>
    <fill>
      <patternFill patternType="solid">
        <fgColor theme="0" tint="-0.499984740745262"/>
        <bgColor indexed="64"/>
      </patternFill>
    </fill>
    <fill>
      <patternFill patternType="solid">
        <fgColor rgb="FF0070C0"/>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7"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0" fontId="1" fillId="0" borderId="0"/>
    <xf numFmtId="0" fontId="4" fillId="0" borderId="0"/>
    <xf numFmtId="9" fontId="4" fillId="0" borderId="0" applyFont="0" applyFill="0" applyBorder="0" applyAlignment="0" applyProtection="0"/>
    <xf numFmtId="0" fontId="9" fillId="0" borderId="0" applyNumberFormat="0" applyFill="0" applyBorder="0" applyAlignment="0" applyProtection="0"/>
  </cellStyleXfs>
  <cellXfs count="88">
    <xf numFmtId="0" fontId="0" fillId="0" borderId="0" xfId="0"/>
    <xf numFmtId="0" fontId="4" fillId="0" borderId="1" xfId="2" applyBorder="1" applyAlignment="1">
      <alignment horizontal="center" vertical="center"/>
    </xf>
    <xf numFmtId="12" fontId="5" fillId="3" borderId="1" xfId="2" applyNumberFormat="1" applyFont="1" applyFill="1" applyBorder="1" applyAlignment="1" applyProtection="1">
      <alignment horizontal="center" vertical="center" wrapText="1"/>
      <protection locked="0"/>
    </xf>
    <xf numFmtId="0" fontId="4" fillId="0" borderId="12" xfId="2" applyBorder="1" applyAlignment="1">
      <alignment horizontal="center" vertical="center"/>
    </xf>
    <xf numFmtId="12" fontId="5" fillId="3" borderId="12" xfId="2" applyNumberFormat="1" applyFont="1" applyFill="1" applyBorder="1" applyAlignment="1" applyProtection="1">
      <alignment horizontal="center" vertical="center" wrapText="1"/>
      <protection locked="0"/>
    </xf>
    <xf numFmtId="0" fontId="3" fillId="4" borderId="13" xfId="2" applyFont="1" applyFill="1" applyBorder="1" applyAlignment="1">
      <alignment horizontal="left" vertical="center" wrapText="1"/>
    </xf>
    <xf numFmtId="0" fontId="3" fillId="4" borderId="15" xfId="2" applyFont="1" applyFill="1" applyBorder="1" applyAlignment="1">
      <alignment horizontal="left" vertical="center" wrapText="1"/>
    </xf>
    <xf numFmtId="0" fontId="4" fillId="0" borderId="17" xfId="2" applyBorder="1" applyAlignment="1">
      <alignment horizontal="center" vertical="center"/>
    </xf>
    <xf numFmtId="12" fontId="5" fillId="3" borderId="17" xfId="2" applyNumberFormat="1" applyFont="1" applyFill="1" applyBorder="1" applyAlignment="1" applyProtection="1">
      <alignment horizontal="center" vertical="center" wrapText="1"/>
      <protection locked="0"/>
    </xf>
    <xf numFmtId="0" fontId="3" fillId="4" borderId="18" xfId="2" applyFont="1" applyFill="1" applyBorder="1" applyAlignment="1">
      <alignment horizontal="left" vertical="center" wrapText="1"/>
    </xf>
    <xf numFmtId="0" fontId="3" fillId="4" borderId="8" xfId="2" applyFont="1" applyFill="1" applyBorder="1" applyAlignment="1">
      <alignment horizontal="center" vertical="center" wrapText="1"/>
    </xf>
    <xf numFmtId="0" fontId="4" fillId="0" borderId="9" xfId="2" applyBorder="1" applyAlignment="1">
      <alignment horizontal="center" vertical="center"/>
    </xf>
    <xf numFmtId="12" fontId="5" fillId="3" borderId="9" xfId="2" applyNumberFormat="1" applyFont="1" applyFill="1" applyBorder="1" applyAlignment="1" applyProtection="1">
      <alignment horizontal="center" vertical="center" wrapText="1"/>
      <protection locked="0"/>
    </xf>
    <xf numFmtId="0" fontId="3" fillId="4" borderId="10" xfId="2" applyFont="1" applyFill="1" applyBorder="1" applyAlignment="1">
      <alignment horizontal="left" vertical="center" wrapText="1"/>
    </xf>
    <xf numFmtId="0" fontId="2" fillId="2" borderId="8"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3" fillId="0" borderId="19" xfId="1" applyFont="1" applyBorder="1" applyAlignment="1">
      <alignment vertical="center" wrapText="1"/>
    </xf>
    <xf numFmtId="0" fontId="3" fillId="3" borderId="13" xfId="2" applyFont="1" applyFill="1" applyBorder="1" applyAlignment="1" applyProtection="1">
      <alignment horizontal="left" vertical="center" wrapText="1"/>
      <protection locked="0"/>
    </xf>
    <xf numFmtId="0" fontId="3" fillId="0" borderId="20" xfId="1" applyFont="1" applyBorder="1" applyAlignment="1">
      <alignment vertical="center" wrapText="1"/>
    </xf>
    <xf numFmtId="0" fontId="3" fillId="3" borderId="15" xfId="2" applyFont="1" applyFill="1" applyBorder="1" applyAlignment="1" applyProtection="1">
      <alignment horizontal="left" vertical="center" wrapText="1"/>
      <protection locked="0"/>
    </xf>
    <xf numFmtId="0" fontId="3" fillId="0" borderId="16" xfId="1" applyFont="1" applyBorder="1" applyAlignment="1">
      <alignment vertical="center" wrapText="1"/>
    </xf>
    <xf numFmtId="0" fontId="3" fillId="3" borderId="18" xfId="2" applyFont="1" applyFill="1" applyBorder="1" applyAlignment="1" applyProtection="1">
      <alignment horizontal="left" vertical="center" wrapText="1"/>
      <protection locked="0"/>
    </xf>
    <xf numFmtId="0" fontId="2" fillId="2" borderId="8" xfId="2" applyFont="1" applyFill="1" applyBorder="1" applyAlignment="1">
      <alignment horizontal="center" vertical="center"/>
    </xf>
    <xf numFmtId="0" fontId="2" fillId="2" borderId="10" xfId="2" applyFont="1" applyFill="1" applyBorder="1" applyAlignment="1">
      <alignment horizontal="center" vertical="center"/>
    </xf>
    <xf numFmtId="0" fontId="6" fillId="5" borderId="21" xfId="2" applyFont="1" applyFill="1" applyBorder="1" applyAlignment="1">
      <alignment horizontal="center" vertical="center"/>
    </xf>
    <xf numFmtId="1" fontId="4" fillId="6" borderId="22" xfId="2" applyNumberFormat="1" applyFill="1" applyBorder="1" applyAlignment="1">
      <alignment horizontal="center" vertical="center"/>
    </xf>
    <xf numFmtId="0" fontId="6" fillId="5" borderId="14" xfId="2" applyFont="1" applyFill="1" applyBorder="1" applyAlignment="1">
      <alignment horizontal="center" vertical="center"/>
    </xf>
    <xf numFmtId="1" fontId="4" fillId="6" borderId="15" xfId="2" applyNumberFormat="1" applyFill="1" applyBorder="1" applyAlignment="1">
      <alignment horizontal="center" vertical="center"/>
    </xf>
    <xf numFmtId="12" fontId="4" fillId="6" borderId="15" xfId="2" applyNumberFormat="1" applyFill="1" applyBorder="1" applyAlignment="1">
      <alignment horizontal="center" vertical="center"/>
    </xf>
    <xf numFmtId="0" fontId="6" fillId="5" borderId="16" xfId="2" applyFont="1" applyFill="1" applyBorder="1" applyAlignment="1">
      <alignment horizontal="center" vertical="center"/>
    </xf>
    <xf numFmtId="12" fontId="4" fillId="6" borderId="18" xfId="2" applyNumberFormat="1" applyFill="1" applyBorder="1" applyAlignment="1">
      <alignment horizontal="center" vertical="center"/>
    </xf>
    <xf numFmtId="12" fontId="4" fillId="6" borderId="23" xfId="2" applyNumberFormat="1" applyFill="1" applyBorder="1" applyAlignment="1">
      <alignment horizontal="center" vertical="center"/>
    </xf>
    <xf numFmtId="12" fontId="4" fillId="6" borderId="24" xfId="2" applyNumberFormat="1" applyFill="1" applyBorder="1" applyAlignment="1">
      <alignment horizontal="center" vertical="center"/>
    </xf>
    <xf numFmtId="12" fontId="4" fillId="6" borderId="3" xfId="2" applyNumberFormat="1" applyFill="1" applyBorder="1" applyAlignment="1">
      <alignment horizontal="center" vertical="center"/>
    </xf>
    <xf numFmtId="0" fontId="2" fillId="2" borderId="2" xfId="2" applyFont="1" applyFill="1" applyBorder="1" applyAlignment="1">
      <alignment horizontal="center" vertical="center"/>
    </xf>
    <xf numFmtId="164" fontId="4" fillId="7" borderId="1" xfId="2" applyNumberFormat="1" applyFill="1" applyBorder="1" applyAlignment="1">
      <alignment horizontal="center" vertical="center"/>
    </xf>
    <xf numFmtId="0" fontId="7" fillId="4" borderId="8" xfId="2" applyFont="1" applyFill="1" applyBorder="1" applyAlignment="1">
      <alignment horizontal="center" vertical="center" wrapText="1"/>
    </xf>
    <xf numFmtId="1" fontId="4" fillId="7" borderId="10" xfId="2" applyNumberFormat="1" applyFill="1" applyBorder="1" applyAlignment="1">
      <alignment horizontal="center" vertical="center"/>
    </xf>
    <xf numFmtId="0" fontId="7" fillId="7" borderId="11" xfId="2" applyFont="1" applyFill="1" applyBorder="1" applyAlignment="1">
      <alignment horizontal="center" vertical="center" wrapText="1"/>
    </xf>
    <xf numFmtId="0" fontId="7" fillId="7" borderId="12" xfId="2" applyFont="1" applyFill="1" applyBorder="1" applyAlignment="1">
      <alignment horizontal="center" vertical="center" wrapText="1"/>
    </xf>
    <xf numFmtId="0" fontId="7" fillId="7" borderId="13" xfId="2" applyFont="1" applyFill="1" applyBorder="1" applyAlignment="1">
      <alignment horizontal="center" vertical="center" wrapText="1"/>
    </xf>
    <xf numFmtId="0" fontId="7" fillId="4" borderId="14" xfId="2" applyFont="1" applyFill="1" applyBorder="1" applyAlignment="1">
      <alignment horizontal="center" vertical="center" wrapText="1"/>
    </xf>
    <xf numFmtId="10" fontId="0" fillId="8" borderId="15" xfId="3" applyNumberFormat="1" applyFont="1" applyFill="1" applyBorder="1" applyAlignment="1" applyProtection="1">
      <alignment horizontal="center" vertical="center"/>
    </xf>
    <xf numFmtId="0" fontId="7" fillId="4" borderId="16" xfId="2" applyFont="1" applyFill="1" applyBorder="1" applyAlignment="1">
      <alignment horizontal="center" vertical="center" wrapText="1"/>
    </xf>
    <xf numFmtId="164" fontId="4" fillId="7" borderId="17" xfId="2" applyNumberFormat="1" applyFill="1" applyBorder="1" applyAlignment="1">
      <alignment horizontal="center" vertical="center"/>
    </xf>
    <xf numFmtId="9" fontId="0" fillId="8" borderId="3" xfId="3" applyFont="1" applyFill="1" applyBorder="1" applyAlignment="1" applyProtection="1">
      <alignment horizontal="center" vertical="center"/>
    </xf>
    <xf numFmtId="0" fontId="0" fillId="9" borderId="0" xfId="0" applyFill="1"/>
    <xf numFmtId="0" fontId="4" fillId="9" borderId="0" xfId="2" applyFill="1"/>
    <xf numFmtId="0" fontId="3" fillId="3" borderId="25" xfId="2" applyFont="1" applyFill="1" applyBorder="1" applyAlignment="1" applyProtection="1">
      <alignment horizontal="left" vertical="center" wrapText="1"/>
      <protection locked="0"/>
    </xf>
    <xf numFmtId="0" fontId="7" fillId="4" borderId="21" xfId="2" applyFont="1" applyFill="1" applyBorder="1" applyAlignment="1">
      <alignment horizontal="center" vertical="center" wrapText="1"/>
    </xf>
    <xf numFmtId="164" fontId="4" fillId="7" borderId="7" xfId="2" applyNumberFormat="1" applyFill="1" applyBorder="1" applyAlignment="1">
      <alignment horizontal="center" vertical="center"/>
    </xf>
    <xf numFmtId="0" fontId="9" fillId="12" borderId="1" xfId="4" applyFill="1" applyBorder="1" applyAlignment="1">
      <alignment horizontal="center" vertical="center"/>
    </xf>
    <xf numFmtId="0" fontId="0" fillId="13" borderId="1" xfId="0" applyFill="1" applyBorder="1" applyAlignment="1">
      <alignment horizontal="center" vertical="center" wrapText="1"/>
    </xf>
    <xf numFmtId="0" fontId="0" fillId="12" borderId="29" xfId="0" applyFill="1" applyBorder="1" applyAlignment="1">
      <alignment horizontal="center" vertical="center" wrapText="1"/>
    </xf>
    <xf numFmtId="0" fontId="0" fillId="12" borderId="7" xfId="0" applyFill="1" applyBorder="1" applyAlignment="1">
      <alignment horizontal="center" vertical="center" wrapText="1"/>
    </xf>
    <xf numFmtId="0" fontId="0" fillId="13" borderId="29" xfId="0" applyFill="1" applyBorder="1" applyAlignment="1">
      <alignment horizontal="center" vertical="center" wrapText="1"/>
    </xf>
    <xf numFmtId="0" fontId="0" fillId="13" borderId="30" xfId="0" applyFill="1" applyBorder="1" applyAlignment="1">
      <alignment horizontal="center" vertical="center" wrapText="1"/>
    </xf>
    <xf numFmtId="0" fontId="0" fillId="13" borderId="7" xfId="0" applyFill="1" applyBorder="1" applyAlignment="1">
      <alignment horizontal="center" vertical="center" wrapText="1"/>
    </xf>
    <xf numFmtId="0" fontId="0" fillId="12" borderId="30" xfId="0" applyFill="1" applyBorder="1" applyAlignment="1">
      <alignment horizontal="center" vertical="center" wrapText="1"/>
    </xf>
    <xf numFmtId="0" fontId="10" fillId="2" borderId="31"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28" xfId="1" applyFont="1" applyFill="1" applyBorder="1" applyAlignment="1">
      <alignment horizontal="center" vertical="center" wrapText="1"/>
    </xf>
    <xf numFmtId="0" fontId="10" fillId="2" borderId="33" xfId="1" applyFont="1" applyFill="1" applyBorder="1" applyAlignment="1">
      <alignment horizontal="center" vertical="center" wrapText="1"/>
    </xf>
    <xf numFmtId="0" fontId="10" fillId="2" borderId="34" xfId="1" applyFont="1" applyFill="1" applyBorder="1" applyAlignment="1">
      <alignment horizontal="center" vertical="center" wrapText="1"/>
    </xf>
    <xf numFmtId="0" fontId="10" fillId="2" borderId="35" xfId="1" applyFont="1" applyFill="1" applyBorder="1" applyAlignment="1">
      <alignment horizontal="center" vertical="center" wrapText="1"/>
    </xf>
    <xf numFmtId="0" fontId="2" fillId="11" borderId="30" xfId="0" applyFont="1" applyFill="1" applyBorder="1" applyAlignment="1">
      <alignment horizontal="center" vertical="center" wrapText="1"/>
    </xf>
    <xf numFmtId="0" fontId="2" fillId="11" borderId="7" xfId="0" applyFont="1" applyFill="1" applyBorder="1" applyAlignment="1">
      <alignment horizontal="center" vertical="center" wrapText="1"/>
    </xf>
    <xf numFmtId="0" fontId="11" fillId="12" borderId="29" xfId="0" applyFont="1" applyFill="1" applyBorder="1" applyAlignment="1">
      <alignment horizontal="center" vertical="center" wrapText="1"/>
    </xf>
    <xf numFmtId="0" fontId="11" fillId="12" borderId="7" xfId="0" applyFont="1" applyFill="1" applyBorder="1" applyAlignment="1">
      <alignment horizontal="center" vertical="center" wrapText="1"/>
    </xf>
    <xf numFmtId="0" fontId="3" fillId="4" borderId="11" xfId="2" applyFont="1" applyFill="1" applyBorder="1" applyAlignment="1">
      <alignment horizontal="center" vertical="center" wrapText="1"/>
    </xf>
    <xf numFmtId="0" fontId="3" fillId="4" borderId="14" xfId="2" applyFont="1" applyFill="1" applyBorder="1" applyAlignment="1">
      <alignment horizontal="center" vertical="center" wrapText="1"/>
    </xf>
    <xf numFmtId="0" fontId="3" fillId="4" borderId="16" xfId="2" applyFont="1" applyFill="1" applyBorder="1" applyAlignment="1">
      <alignment horizontal="center" vertical="center" wrapText="1"/>
    </xf>
    <xf numFmtId="0" fontId="2" fillId="10" borderId="4" xfId="1" applyFont="1" applyFill="1" applyBorder="1" applyAlignment="1">
      <alignment horizontal="center" vertical="center" wrapText="1"/>
    </xf>
    <xf numFmtId="0" fontId="2" fillId="10" borderId="6" xfId="1" applyFont="1" applyFill="1" applyBorder="1" applyAlignment="1">
      <alignment horizontal="center" vertical="center" wrapText="1"/>
    </xf>
    <xf numFmtId="0" fontId="2" fillId="10" borderId="8" xfId="1" applyFont="1" applyFill="1" applyBorder="1" applyAlignment="1">
      <alignment horizontal="center" vertical="center" wrapText="1"/>
    </xf>
    <xf numFmtId="0" fontId="2" fillId="10" borderId="9" xfId="1" applyFont="1" applyFill="1" applyBorder="1" applyAlignment="1">
      <alignment horizontal="center" vertical="center" wrapText="1"/>
    </xf>
    <xf numFmtId="0" fontId="2" fillId="10" borderId="10" xfId="1" applyFont="1" applyFill="1" applyBorder="1" applyAlignment="1">
      <alignment horizontal="center" vertical="center" wrapText="1"/>
    </xf>
    <xf numFmtId="0" fontId="2" fillId="10" borderId="5"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2" fillId="9" borderId="5"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19" xfId="1" applyFont="1" applyFill="1" applyBorder="1" applyAlignment="1">
      <alignment horizontal="center" vertical="center" wrapText="1"/>
    </xf>
    <xf numFmtId="0" fontId="2" fillId="2" borderId="26" xfId="1" applyFont="1" applyFill="1" applyBorder="1" applyAlignment="1">
      <alignment horizontal="center" vertical="center" wrapText="1"/>
    </xf>
    <xf numFmtId="0" fontId="2" fillId="2" borderId="27" xfId="1" applyFont="1" applyFill="1" applyBorder="1" applyAlignment="1">
      <alignment horizontal="center" vertical="center" wrapText="1"/>
    </xf>
  </cellXfs>
  <cellStyles count="5">
    <cellStyle name="Hyperlink" xfId="4" builtinId="8"/>
    <cellStyle name="Normal" xfId="0" builtinId="0"/>
    <cellStyle name="Normal 2" xfId="2" xr:uid="{0361C04D-478E-47D7-AAB6-C1E6F4300A18}"/>
    <cellStyle name="Normal 2 2" xfId="1" xr:uid="{0450E9ED-8B6C-42A1-A951-E6B6410E9E2A}"/>
    <cellStyle name="Percent 2" xfId="3" xr:uid="{13956228-38A5-4206-947A-A49C56CC27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6959601</xdr:colOff>
      <xdr:row>1</xdr:row>
      <xdr:rowOff>130175</xdr:rowOff>
    </xdr:from>
    <xdr:ext cx="1174749" cy="491709"/>
    <xdr:pic>
      <xdr:nvPicPr>
        <xdr:cNvPr id="2" name="Picture 1">
          <a:extLst>
            <a:ext uri="{FF2B5EF4-FFF2-40B4-BE49-F238E27FC236}">
              <a16:creationId xmlns:a16="http://schemas.microsoft.com/office/drawing/2014/main" id="{ABCA7523-59A6-4354-ADBD-D05C1D95AFE4}"/>
            </a:ext>
          </a:extLst>
        </xdr:cNvPr>
        <xdr:cNvPicPr>
          <a:picLocks noChangeAspect="1"/>
        </xdr:cNvPicPr>
      </xdr:nvPicPr>
      <xdr:blipFill>
        <a:blip xmlns:r="http://schemas.openxmlformats.org/officeDocument/2006/relationships" r:embed="rId1"/>
        <a:stretch>
          <a:fillRect/>
        </a:stretch>
      </xdr:blipFill>
      <xdr:spPr>
        <a:xfrm>
          <a:off x="9712326" y="320675"/>
          <a:ext cx="1174749" cy="49170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38"/>
  <sheetViews>
    <sheetView tabSelected="1" topLeftCell="A3" workbookViewId="0">
      <selection activeCell="C28" sqref="C28:C29"/>
    </sheetView>
  </sheetViews>
  <sheetFormatPr defaultColWidth="8.7109375" defaultRowHeight="15" x14ac:dyDescent="0.25"/>
  <cols>
    <col min="1" max="1" width="8.7109375" style="46"/>
    <col min="2" max="2" width="30.5703125" style="46" customWidth="1"/>
    <col min="3" max="3" width="120.5703125" style="46" customWidth="1"/>
    <col min="4" max="5" width="8.7109375" style="46"/>
    <col min="6" max="6" width="14.85546875" style="46" bestFit="1" customWidth="1"/>
    <col min="7" max="16384" width="8.7109375" style="46"/>
  </cols>
  <sheetData>
    <row r="2" spans="2:7" ht="15.95" customHeight="1" x14ac:dyDescent="0.25">
      <c r="B2" s="59" t="s">
        <v>25</v>
      </c>
      <c r="C2" s="60"/>
    </row>
    <row r="3" spans="2:7" x14ac:dyDescent="0.25">
      <c r="B3" s="61"/>
      <c r="C3" s="62"/>
    </row>
    <row r="4" spans="2:7" x14ac:dyDescent="0.25">
      <c r="B4" s="61"/>
      <c r="C4" s="62"/>
    </row>
    <row r="5" spans="2:7" ht="15.75" thickBot="1" x14ac:dyDescent="0.3">
      <c r="B5" s="63"/>
      <c r="C5" s="64"/>
    </row>
    <row r="6" spans="2:7" ht="16.5" thickBot="1" x14ac:dyDescent="0.3">
      <c r="C6" s="65" t="s">
        <v>26</v>
      </c>
      <c r="F6" s="22" t="s">
        <v>12</v>
      </c>
      <c r="G6" s="23" t="s">
        <v>13</v>
      </c>
    </row>
    <row r="7" spans="2:7" x14ac:dyDescent="0.25">
      <c r="C7" s="66"/>
      <c r="F7" s="24" t="s">
        <v>14</v>
      </c>
      <c r="G7" s="25">
        <v>9</v>
      </c>
    </row>
    <row r="8" spans="2:7" x14ac:dyDescent="0.25">
      <c r="B8" s="55" t="s">
        <v>32</v>
      </c>
      <c r="C8" s="67" t="s">
        <v>27</v>
      </c>
      <c r="F8" s="26" t="s">
        <v>7</v>
      </c>
      <c r="G8" s="27">
        <v>7</v>
      </c>
    </row>
    <row r="9" spans="2:7" x14ac:dyDescent="0.25">
      <c r="B9" s="56"/>
      <c r="C9" s="68"/>
      <c r="F9" s="26" t="s">
        <v>5</v>
      </c>
      <c r="G9" s="27">
        <v>5</v>
      </c>
    </row>
    <row r="10" spans="2:7" x14ac:dyDescent="0.25">
      <c r="B10" s="56"/>
      <c r="C10" s="53" t="s">
        <v>28</v>
      </c>
      <c r="F10" s="26" t="s">
        <v>9</v>
      </c>
      <c r="G10" s="27">
        <v>3</v>
      </c>
    </row>
    <row r="11" spans="2:7" x14ac:dyDescent="0.25">
      <c r="B11" s="56"/>
      <c r="C11" s="54"/>
      <c r="F11" s="26" t="s">
        <v>6</v>
      </c>
      <c r="G11" s="27">
        <v>1</v>
      </c>
    </row>
    <row r="12" spans="2:7" x14ac:dyDescent="0.25">
      <c r="B12" s="56"/>
      <c r="C12" s="53" t="s">
        <v>29</v>
      </c>
      <c r="F12" s="26" t="s">
        <v>4</v>
      </c>
      <c r="G12" s="28">
        <v>0.33333333333333331</v>
      </c>
    </row>
    <row r="13" spans="2:7" x14ac:dyDescent="0.25">
      <c r="B13" s="56"/>
      <c r="C13" s="54"/>
      <c r="F13" s="26" t="s">
        <v>8</v>
      </c>
      <c r="G13" s="28">
        <v>0.2</v>
      </c>
    </row>
    <row r="14" spans="2:7" x14ac:dyDescent="0.25">
      <c r="B14" s="56"/>
      <c r="C14" s="53" t="s">
        <v>30</v>
      </c>
      <c r="F14" s="26" t="s">
        <v>15</v>
      </c>
      <c r="G14" s="28">
        <v>0.14285714285714285</v>
      </c>
    </row>
    <row r="15" spans="2:7" ht="15.75" thickBot="1" x14ac:dyDescent="0.3">
      <c r="B15" s="56"/>
      <c r="C15" s="54"/>
      <c r="F15" s="29" t="s">
        <v>10</v>
      </c>
      <c r="G15" s="30">
        <v>0.1111111111111111</v>
      </c>
    </row>
    <row r="16" spans="2:7" x14ac:dyDescent="0.25">
      <c r="B16" s="56"/>
      <c r="C16" s="53" t="s">
        <v>31</v>
      </c>
    </row>
    <row r="17" spans="2:3" x14ac:dyDescent="0.25">
      <c r="B17" s="57"/>
      <c r="C17" s="54"/>
    </row>
    <row r="20" spans="2:3" x14ac:dyDescent="0.25">
      <c r="B20" s="55" t="s">
        <v>35</v>
      </c>
      <c r="C20" s="53" t="s">
        <v>33</v>
      </c>
    </row>
    <row r="21" spans="2:3" x14ac:dyDescent="0.25">
      <c r="B21" s="56"/>
      <c r="C21" s="54"/>
    </row>
    <row r="22" spans="2:3" ht="14.45" customHeight="1" x14ac:dyDescent="0.25">
      <c r="B22" s="56"/>
      <c r="C22" s="53" t="s">
        <v>44</v>
      </c>
    </row>
    <row r="23" spans="2:3" x14ac:dyDescent="0.25">
      <c r="B23" s="56"/>
      <c r="C23" s="58"/>
    </row>
    <row r="24" spans="2:3" x14ac:dyDescent="0.25">
      <c r="B24" s="56"/>
      <c r="C24" s="58"/>
    </row>
    <row r="25" spans="2:3" x14ac:dyDescent="0.25">
      <c r="B25" s="56"/>
      <c r="C25" s="58"/>
    </row>
    <row r="26" spans="2:3" x14ac:dyDescent="0.25">
      <c r="B26" s="56"/>
      <c r="C26" s="58"/>
    </row>
    <row r="27" spans="2:3" x14ac:dyDescent="0.25">
      <c r="B27" s="56"/>
      <c r="C27" s="54"/>
    </row>
    <row r="28" spans="2:3" x14ac:dyDescent="0.25">
      <c r="B28" s="56"/>
      <c r="C28" s="53" t="s">
        <v>34</v>
      </c>
    </row>
    <row r="29" spans="2:3" x14ac:dyDescent="0.25">
      <c r="B29" s="57"/>
      <c r="C29" s="54"/>
    </row>
    <row r="32" spans="2:3" ht="14.45" customHeight="1" x14ac:dyDescent="0.25">
      <c r="B32" s="52" t="s">
        <v>36</v>
      </c>
      <c r="C32" s="51" t="s">
        <v>37</v>
      </c>
    </row>
    <row r="33" spans="2:3" x14ac:dyDescent="0.25">
      <c r="B33" s="52"/>
      <c r="C33" s="51" t="s">
        <v>38</v>
      </c>
    </row>
    <row r="34" spans="2:3" x14ac:dyDescent="0.25">
      <c r="B34" s="52"/>
      <c r="C34" s="51" t="s">
        <v>39</v>
      </c>
    </row>
    <row r="35" spans="2:3" x14ac:dyDescent="0.25">
      <c r="B35" s="52"/>
      <c r="C35" s="51" t="s">
        <v>40</v>
      </c>
    </row>
    <row r="36" spans="2:3" x14ac:dyDescent="0.25">
      <c r="B36" s="52"/>
      <c r="C36" s="51" t="s">
        <v>41</v>
      </c>
    </row>
    <row r="37" spans="2:3" x14ac:dyDescent="0.25">
      <c r="B37" s="52"/>
      <c r="C37" s="51" t="s">
        <v>42</v>
      </c>
    </row>
    <row r="38" spans="2:3" x14ac:dyDescent="0.25">
      <c r="B38" s="52"/>
      <c r="C38" s="51" t="s">
        <v>43</v>
      </c>
    </row>
  </sheetData>
  <mergeCells count="13">
    <mergeCell ref="B2:C5"/>
    <mergeCell ref="C6:C7"/>
    <mergeCell ref="C8:C9"/>
    <mergeCell ref="C10:C11"/>
    <mergeCell ref="C12:C13"/>
    <mergeCell ref="B32:B38"/>
    <mergeCell ref="C16:C17"/>
    <mergeCell ref="B8:B17"/>
    <mergeCell ref="C20:C21"/>
    <mergeCell ref="C22:C27"/>
    <mergeCell ref="C28:C29"/>
    <mergeCell ref="B20:B29"/>
    <mergeCell ref="C14:C15"/>
  </mergeCells>
  <hyperlinks>
    <hyperlink ref="C32" location="'6 SO''s Sensivity Analysis'!A1" display="6 Strategic Objectives" xr:uid="{A52BBE9A-0C0F-41F9-BD6C-790C77E60F2D}"/>
    <hyperlink ref="C33" location="'7 SO''s Sensivity Analysis'!A1" display="7 Strategic Objectives" xr:uid="{AB4BC114-D3BE-4B26-8D5A-F17E1EDB7FA4}"/>
    <hyperlink ref="C34" location="'8 SO''s Sensivity Analysis'!A1" display="8 Strategic Objectives" xr:uid="{86D88883-B023-466A-B5EE-06FD72D7CB7B}"/>
    <hyperlink ref="C35" location="'9 SO''s Sensivity Analysis'!A1" display="9 Strategic Objectives" xr:uid="{8C1D9149-2A87-4544-B834-60A9F84EC68B}"/>
    <hyperlink ref="C36" location="'10 SO''s Sensivity Analysis'!A1" display="10 Strategic Objectives" xr:uid="{8CB8B59F-DA3D-4736-8B33-EB1370D1879E}"/>
    <hyperlink ref="C37" location="'11 SO''s Sensivity Analysis'!A1" display="11 Strategic Objectives" xr:uid="{6CA9CDE2-2B87-405B-9BFF-AA2E30699A22}"/>
    <hyperlink ref="C38" location="'12 SO''s Sensivity Analysis'!A1" display="12 Strategic Objectives" xr:uid="{FFEDA7B4-0CE4-466A-ADDD-369FD8AA2D1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6A4B9-54C2-4413-A74B-9DB2718467AF}">
  <dimension ref="B1:T39"/>
  <sheetViews>
    <sheetView showGridLines="0" workbookViewId="0">
      <selection activeCell="B4" sqref="B4:C9"/>
    </sheetView>
  </sheetViews>
  <sheetFormatPr defaultColWidth="8.7109375" defaultRowHeight="15" x14ac:dyDescent="0.25"/>
  <cols>
    <col min="1" max="2" width="8.7109375" style="46"/>
    <col min="3" max="3" width="44.140625" style="46" customWidth="1"/>
    <col min="4" max="4" width="8.7109375" style="46"/>
    <col min="5" max="5" width="25.5703125" style="46" customWidth="1"/>
    <col min="6" max="6" width="8.7109375" style="46"/>
    <col min="7" max="8" width="20.5703125" style="46" customWidth="1"/>
    <col min="9" max="9" width="25.5703125" style="46" customWidth="1"/>
    <col min="10" max="12" width="8.7109375" style="46"/>
    <col min="13" max="13" width="25.5703125" style="46" customWidth="1"/>
    <col min="14" max="17" width="15.5703125" style="46" customWidth="1"/>
    <col min="18" max="18" width="8.7109375" style="46"/>
    <col min="19" max="19" width="20.5703125" style="46" customWidth="1"/>
    <col min="20" max="16384" width="8.7109375" style="46"/>
  </cols>
  <sheetData>
    <row r="1" spans="2:20" ht="15.75" thickBot="1" x14ac:dyDescent="0.3"/>
    <row r="2" spans="2:20" ht="45" customHeight="1" thickBot="1" x14ac:dyDescent="0.3">
      <c r="B2" s="72" t="s">
        <v>1</v>
      </c>
      <c r="C2" s="73"/>
      <c r="E2" s="74" t="s">
        <v>11</v>
      </c>
      <c r="F2" s="75"/>
      <c r="G2" s="75"/>
      <c r="H2" s="75"/>
      <c r="I2" s="76"/>
      <c r="M2" s="72" t="s">
        <v>23</v>
      </c>
      <c r="N2" s="77"/>
      <c r="O2" s="77"/>
      <c r="P2" s="77"/>
      <c r="Q2" s="73"/>
    </row>
    <row r="3" spans="2:20" ht="42" customHeight="1" thickBot="1" x14ac:dyDescent="0.3">
      <c r="B3" s="14" t="s">
        <v>0</v>
      </c>
      <c r="C3" s="15" t="s">
        <v>24</v>
      </c>
      <c r="E3" s="78" t="s">
        <v>2</v>
      </c>
      <c r="F3" s="79"/>
      <c r="G3" s="79"/>
      <c r="H3" s="79"/>
      <c r="I3" s="80"/>
      <c r="K3" s="34" t="s">
        <v>13</v>
      </c>
      <c r="M3" s="81" t="s">
        <v>16</v>
      </c>
      <c r="N3" s="82"/>
      <c r="O3" s="82"/>
      <c r="P3" s="83"/>
      <c r="Q3" s="84"/>
      <c r="S3" s="22" t="s">
        <v>12</v>
      </c>
      <c r="T3" s="23" t="s">
        <v>13</v>
      </c>
    </row>
    <row r="4" spans="2:20" ht="24.95" customHeight="1" x14ac:dyDescent="0.25">
      <c r="B4" s="16"/>
      <c r="C4" s="17"/>
      <c r="E4" s="69">
        <f>C4</f>
        <v>0</v>
      </c>
      <c r="F4" s="3" t="s">
        <v>3</v>
      </c>
      <c r="G4" s="4" t="s">
        <v>6</v>
      </c>
      <c r="H4" s="3" t="str">
        <f t="shared" ref="H4:H18" si="0">IF(G4="Equal","to","important than")</f>
        <v>to</v>
      </c>
      <c r="I4" s="5">
        <f>C5</f>
        <v>0</v>
      </c>
      <c r="K4" s="32">
        <f t="shared" ref="K4:K18" si="1">VLOOKUP(G4,$S$4:$T$12,2,FALSE)</f>
        <v>1</v>
      </c>
      <c r="M4" s="38" t="s">
        <v>17</v>
      </c>
      <c r="N4" s="39" t="s">
        <v>18</v>
      </c>
      <c r="O4" s="39" t="s">
        <v>19</v>
      </c>
      <c r="P4" s="39" t="s">
        <v>20</v>
      </c>
      <c r="Q4" s="40" t="s">
        <v>21</v>
      </c>
      <c r="S4" s="24" t="s">
        <v>14</v>
      </c>
      <c r="T4" s="25">
        <v>9</v>
      </c>
    </row>
    <row r="5" spans="2:20" ht="24.95" customHeight="1" x14ac:dyDescent="0.25">
      <c r="B5" s="18"/>
      <c r="C5" s="19"/>
      <c r="E5" s="70"/>
      <c r="F5" s="1" t="s">
        <v>3</v>
      </c>
      <c r="G5" s="2" t="s">
        <v>6</v>
      </c>
      <c r="H5" s="1" t="str">
        <f t="shared" si="0"/>
        <v>to</v>
      </c>
      <c r="I5" s="6">
        <f>C6</f>
        <v>0</v>
      </c>
      <c r="K5" s="32">
        <f t="shared" si="1"/>
        <v>1</v>
      </c>
      <c r="M5" s="41">
        <f>C4</f>
        <v>0</v>
      </c>
      <c r="N5" s="35">
        <f>(1*K4*K5*K6*K7*K8)</f>
        <v>1</v>
      </c>
      <c r="O5" s="35">
        <f t="shared" ref="O5:O10" si="2">POWER(N5,(1/$N$12))</f>
        <v>1</v>
      </c>
      <c r="P5" s="35">
        <f t="shared" ref="P5:P10" si="3">O5/SUM($O$5:$O$10)</f>
        <v>0.16666666666666666</v>
      </c>
      <c r="Q5" s="42">
        <f t="shared" ref="Q5:Q10" si="4">P5</f>
        <v>0.16666666666666666</v>
      </c>
      <c r="S5" s="26" t="s">
        <v>7</v>
      </c>
      <c r="T5" s="27">
        <v>7</v>
      </c>
    </row>
    <row r="6" spans="2:20" ht="24.95" customHeight="1" x14ac:dyDescent="0.25">
      <c r="B6" s="18"/>
      <c r="C6" s="19"/>
      <c r="E6" s="70"/>
      <c r="F6" s="1" t="s">
        <v>3</v>
      </c>
      <c r="G6" s="2" t="s">
        <v>6</v>
      </c>
      <c r="H6" s="1" t="str">
        <f t="shared" si="0"/>
        <v>to</v>
      </c>
      <c r="I6" s="6">
        <f>C7</f>
        <v>0</v>
      </c>
      <c r="K6" s="32">
        <f t="shared" si="1"/>
        <v>1</v>
      </c>
      <c r="M6" s="41">
        <f>C5</f>
        <v>0</v>
      </c>
      <c r="N6" s="35">
        <f>((1/K4)*1*K9*K10*K11*K12)</f>
        <v>1</v>
      </c>
      <c r="O6" s="35">
        <f t="shared" si="2"/>
        <v>1</v>
      </c>
      <c r="P6" s="35">
        <f t="shared" si="3"/>
        <v>0.16666666666666666</v>
      </c>
      <c r="Q6" s="42">
        <f t="shared" si="4"/>
        <v>0.16666666666666666</v>
      </c>
      <c r="S6" s="26" t="s">
        <v>5</v>
      </c>
      <c r="T6" s="27">
        <v>5</v>
      </c>
    </row>
    <row r="7" spans="2:20" ht="24.95" customHeight="1" x14ac:dyDescent="0.25">
      <c r="B7" s="18"/>
      <c r="C7" s="19"/>
      <c r="E7" s="70"/>
      <c r="F7" s="1" t="s">
        <v>3</v>
      </c>
      <c r="G7" s="2" t="s">
        <v>6</v>
      </c>
      <c r="H7" s="1" t="str">
        <f t="shared" si="0"/>
        <v>to</v>
      </c>
      <c r="I7" s="6">
        <f>C8</f>
        <v>0</v>
      </c>
      <c r="K7" s="32">
        <f t="shared" si="1"/>
        <v>1</v>
      </c>
      <c r="M7" s="41">
        <f>C6</f>
        <v>0</v>
      </c>
      <c r="N7" s="35">
        <f>((1/K5)*(1/K9)*1*K13*K14*K15)</f>
        <v>1</v>
      </c>
      <c r="O7" s="35">
        <f t="shared" si="2"/>
        <v>1</v>
      </c>
      <c r="P7" s="35">
        <f t="shared" si="3"/>
        <v>0.16666666666666666</v>
      </c>
      <c r="Q7" s="42">
        <f t="shared" si="4"/>
        <v>0.16666666666666666</v>
      </c>
      <c r="S7" s="26" t="s">
        <v>9</v>
      </c>
      <c r="T7" s="27">
        <v>3</v>
      </c>
    </row>
    <row r="8" spans="2:20" ht="24.95" customHeight="1" thickBot="1" x14ac:dyDescent="0.3">
      <c r="B8" s="18"/>
      <c r="C8" s="19"/>
      <c r="E8" s="71"/>
      <c r="F8" s="7" t="s">
        <v>3</v>
      </c>
      <c r="G8" s="8" t="s">
        <v>6</v>
      </c>
      <c r="H8" s="7" t="str">
        <f t="shared" si="0"/>
        <v>to</v>
      </c>
      <c r="I8" s="9">
        <f>C9</f>
        <v>0</v>
      </c>
      <c r="K8" s="32">
        <f t="shared" si="1"/>
        <v>1</v>
      </c>
      <c r="M8" s="41">
        <f>C7</f>
        <v>0</v>
      </c>
      <c r="N8" s="35">
        <f>((1/K6)*(1/K10)*(1/K13)*1*K16*K17)</f>
        <v>1</v>
      </c>
      <c r="O8" s="35">
        <f t="shared" si="2"/>
        <v>1</v>
      </c>
      <c r="P8" s="35">
        <f t="shared" si="3"/>
        <v>0.16666666666666666</v>
      </c>
      <c r="Q8" s="42">
        <f t="shared" si="4"/>
        <v>0.16666666666666666</v>
      </c>
      <c r="S8" s="26" t="s">
        <v>6</v>
      </c>
      <c r="T8" s="27">
        <v>1</v>
      </c>
    </row>
    <row r="9" spans="2:20" ht="24.95" customHeight="1" thickBot="1" x14ac:dyDescent="0.3">
      <c r="B9" s="20"/>
      <c r="C9" s="21"/>
      <c r="E9" s="69">
        <f>C5</f>
        <v>0</v>
      </c>
      <c r="F9" s="3" t="s">
        <v>3</v>
      </c>
      <c r="G9" s="4" t="s">
        <v>6</v>
      </c>
      <c r="H9" s="3" t="str">
        <f t="shared" si="0"/>
        <v>to</v>
      </c>
      <c r="I9" s="5">
        <f>C6</f>
        <v>0</v>
      </c>
      <c r="K9" s="32">
        <f t="shared" si="1"/>
        <v>1</v>
      </c>
      <c r="M9" s="41">
        <f t="shared" ref="M9:M10" si="5">C8</f>
        <v>0</v>
      </c>
      <c r="N9" s="35">
        <f>((1/K7)*(1/K11)*(1/K14)*(1/K16)*1*K18)</f>
        <v>1</v>
      </c>
      <c r="O9" s="35">
        <f t="shared" si="2"/>
        <v>1</v>
      </c>
      <c r="P9" s="35">
        <f t="shared" si="3"/>
        <v>0.16666666666666666</v>
      </c>
      <c r="Q9" s="42">
        <f t="shared" si="4"/>
        <v>0.16666666666666666</v>
      </c>
      <c r="S9" s="26" t="s">
        <v>4</v>
      </c>
      <c r="T9" s="28">
        <v>0.33333333333333331</v>
      </c>
    </row>
    <row r="10" spans="2:20" ht="24.95" customHeight="1" thickBot="1" x14ac:dyDescent="0.3">
      <c r="E10" s="70"/>
      <c r="F10" s="1" t="s">
        <v>3</v>
      </c>
      <c r="G10" s="2" t="s">
        <v>6</v>
      </c>
      <c r="H10" s="1" t="str">
        <f t="shared" si="0"/>
        <v>to</v>
      </c>
      <c r="I10" s="6">
        <f>C7</f>
        <v>0</v>
      </c>
      <c r="K10" s="32">
        <f t="shared" si="1"/>
        <v>1</v>
      </c>
      <c r="M10" s="43">
        <f t="shared" si="5"/>
        <v>0</v>
      </c>
      <c r="N10" s="44">
        <f>((1/K8)*(1/K12)*(1/K15)*(1/K17)*(1/K18)*1)</f>
        <v>1</v>
      </c>
      <c r="O10" s="44">
        <f t="shared" si="2"/>
        <v>1</v>
      </c>
      <c r="P10" s="44">
        <f t="shared" si="3"/>
        <v>0.16666666666666666</v>
      </c>
      <c r="Q10" s="42">
        <f t="shared" si="4"/>
        <v>0.16666666666666666</v>
      </c>
      <c r="S10" s="26" t="s">
        <v>8</v>
      </c>
      <c r="T10" s="28">
        <v>0.2</v>
      </c>
    </row>
    <row r="11" spans="2:20" ht="24.95" customHeight="1" thickBot="1" x14ac:dyDescent="0.3">
      <c r="E11" s="70"/>
      <c r="F11" s="1" t="s">
        <v>3</v>
      </c>
      <c r="G11" s="2" t="s">
        <v>6</v>
      </c>
      <c r="H11" s="1" t="str">
        <f t="shared" si="0"/>
        <v>to</v>
      </c>
      <c r="I11" s="6">
        <f>C8</f>
        <v>0</v>
      </c>
      <c r="K11" s="32">
        <f t="shared" si="1"/>
        <v>1</v>
      </c>
      <c r="M11" s="47"/>
      <c r="N11" s="47"/>
      <c r="O11" s="47"/>
      <c r="P11" s="47"/>
      <c r="Q11" s="45">
        <f>SUM(Q5:Q10)</f>
        <v>0.99999999999999989</v>
      </c>
      <c r="S11" s="26" t="s">
        <v>15</v>
      </c>
      <c r="T11" s="28">
        <v>0.14285714285714285</v>
      </c>
    </row>
    <row r="12" spans="2:20" ht="24.95" customHeight="1" thickBot="1" x14ac:dyDescent="0.3">
      <c r="E12" s="71"/>
      <c r="F12" s="7" t="s">
        <v>3</v>
      </c>
      <c r="G12" s="8" t="s">
        <v>6</v>
      </c>
      <c r="H12" s="7" t="str">
        <f t="shared" si="0"/>
        <v>to</v>
      </c>
      <c r="I12" s="9">
        <f>C9</f>
        <v>0</v>
      </c>
      <c r="K12" s="32">
        <f t="shared" si="1"/>
        <v>1</v>
      </c>
      <c r="M12" s="36" t="s">
        <v>22</v>
      </c>
      <c r="N12" s="37">
        <v>6</v>
      </c>
      <c r="S12" s="29" t="s">
        <v>10</v>
      </c>
      <c r="T12" s="30">
        <v>0.1111111111111111</v>
      </c>
    </row>
    <row r="13" spans="2:20" ht="24.95" customHeight="1" x14ac:dyDescent="0.25">
      <c r="E13" s="69">
        <f>C6</f>
        <v>0</v>
      </c>
      <c r="F13" s="3" t="s">
        <v>3</v>
      </c>
      <c r="G13" s="4" t="s">
        <v>6</v>
      </c>
      <c r="H13" s="3" t="str">
        <f t="shared" si="0"/>
        <v>to</v>
      </c>
      <c r="I13" s="5">
        <f>C7</f>
        <v>0</v>
      </c>
      <c r="K13" s="32">
        <f t="shared" si="1"/>
        <v>1</v>
      </c>
    </row>
    <row r="14" spans="2:20" ht="24.95" customHeight="1" x14ac:dyDescent="0.25">
      <c r="E14" s="70"/>
      <c r="F14" s="1" t="s">
        <v>3</v>
      </c>
      <c r="G14" s="2" t="s">
        <v>6</v>
      </c>
      <c r="H14" s="1" t="str">
        <f t="shared" si="0"/>
        <v>to</v>
      </c>
      <c r="I14" s="6">
        <f>C8</f>
        <v>0</v>
      </c>
      <c r="K14" s="32">
        <f t="shared" si="1"/>
        <v>1</v>
      </c>
    </row>
    <row r="15" spans="2:20" ht="24.95" customHeight="1" thickBot="1" x14ac:dyDescent="0.3">
      <c r="E15" s="71"/>
      <c r="F15" s="7" t="s">
        <v>3</v>
      </c>
      <c r="G15" s="8" t="s">
        <v>6</v>
      </c>
      <c r="H15" s="7" t="str">
        <f t="shared" si="0"/>
        <v>to</v>
      </c>
      <c r="I15" s="9">
        <f>C9</f>
        <v>0</v>
      </c>
      <c r="K15" s="32">
        <f t="shared" si="1"/>
        <v>1</v>
      </c>
    </row>
    <row r="16" spans="2:20" ht="24.95" customHeight="1" x14ac:dyDescent="0.25">
      <c r="E16" s="69">
        <f>C7</f>
        <v>0</v>
      </c>
      <c r="F16" s="3" t="s">
        <v>3</v>
      </c>
      <c r="G16" s="4" t="s">
        <v>6</v>
      </c>
      <c r="H16" s="3" t="str">
        <f t="shared" si="0"/>
        <v>to</v>
      </c>
      <c r="I16" s="5">
        <f>C8</f>
        <v>0</v>
      </c>
      <c r="K16" s="32">
        <f t="shared" si="1"/>
        <v>1</v>
      </c>
    </row>
    <row r="17" spans="5:11" ht="24.95" customHeight="1" thickBot="1" x14ac:dyDescent="0.3">
      <c r="E17" s="71"/>
      <c r="F17" s="7" t="s">
        <v>3</v>
      </c>
      <c r="G17" s="8" t="s">
        <v>6</v>
      </c>
      <c r="H17" s="7" t="str">
        <f t="shared" si="0"/>
        <v>to</v>
      </c>
      <c r="I17" s="9">
        <f>C9</f>
        <v>0</v>
      </c>
      <c r="K17" s="32">
        <f t="shared" si="1"/>
        <v>1</v>
      </c>
    </row>
    <row r="18" spans="5:11" ht="24.95" customHeight="1" thickBot="1" x14ac:dyDescent="0.3">
      <c r="E18" s="10">
        <f>C8</f>
        <v>0</v>
      </c>
      <c r="F18" s="11" t="s">
        <v>3</v>
      </c>
      <c r="G18" s="12" t="s">
        <v>6</v>
      </c>
      <c r="H18" s="11" t="str">
        <f t="shared" si="0"/>
        <v>to</v>
      </c>
      <c r="I18" s="13">
        <f>C9</f>
        <v>0</v>
      </c>
      <c r="K18" s="33">
        <f t="shared" si="1"/>
        <v>1</v>
      </c>
    </row>
    <row r="19" spans="5:11" ht="24.95" customHeight="1" x14ac:dyDescent="0.25"/>
    <row r="20" spans="5:11" ht="24.95" customHeight="1" x14ac:dyDescent="0.25"/>
    <row r="21" spans="5:11" ht="24.95" customHeight="1" x14ac:dyDescent="0.25"/>
    <row r="22" spans="5:11" ht="24.95" customHeight="1" x14ac:dyDescent="0.25"/>
    <row r="23" spans="5:11" ht="24.95" customHeight="1" x14ac:dyDescent="0.25"/>
    <row r="24" spans="5:11" ht="24.95" customHeight="1" x14ac:dyDescent="0.25"/>
    <row r="25" spans="5:11" ht="24.95" customHeight="1" x14ac:dyDescent="0.25"/>
    <row r="26" spans="5:11" ht="24.95" customHeight="1" x14ac:dyDescent="0.25"/>
    <row r="27" spans="5:11" ht="24.95" customHeight="1" x14ac:dyDescent="0.25"/>
    <row r="28" spans="5:11" ht="24.95" customHeight="1" x14ac:dyDescent="0.25"/>
    <row r="29" spans="5:11" ht="24.95" customHeight="1" x14ac:dyDescent="0.25"/>
    <row r="30" spans="5:11" ht="24.95" customHeight="1" x14ac:dyDescent="0.25"/>
    <row r="31" spans="5:11" ht="24.95" customHeight="1" x14ac:dyDescent="0.25"/>
    <row r="32" spans="5:11" ht="24.95" customHeight="1" x14ac:dyDescent="0.25"/>
    <row r="33" ht="24.95" customHeight="1" x14ac:dyDescent="0.25"/>
    <row r="34" ht="24.95" customHeight="1" x14ac:dyDescent="0.25"/>
    <row r="35" ht="24.95" customHeight="1" x14ac:dyDescent="0.25"/>
    <row r="36" ht="24.95" customHeight="1" x14ac:dyDescent="0.25"/>
    <row r="37" ht="24.95" customHeight="1" x14ac:dyDescent="0.25"/>
    <row r="38" ht="24.95" customHeight="1" x14ac:dyDescent="0.25"/>
    <row r="39" ht="24.95" customHeight="1" x14ac:dyDescent="0.25"/>
  </sheetData>
  <mergeCells count="9">
    <mergeCell ref="E13:E15"/>
    <mergeCell ref="E16:E17"/>
    <mergeCell ref="B2:C2"/>
    <mergeCell ref="E2:I2"/>
    <mergeCell ref="M2:Q2"/>
    <mergeCell ref="E3:I3"/>
    <mergeCell ref="M3:Q3"/>
    <mergeCell ref="E4:E8"/>
    <mergeCell ref="E9:E12"/>
  </mergeCells>
  <dataValidations count="1">
    <dataValidation type="list" allowBlank="1" showInputMessage="1" showErrorMessage="1" sqref="G4:G18" xr:uid="{F3721A57-E0D2-454B-8A20-C99139744A1E}">
      <formula1>$S$4:$S$12</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C63D4-01B4-4FFE-BE98-74D3563A85DB}">
  <dimension ref="B1:T39"/>
  <sheetViews>
    <sheetView showGridLines="0" workbookViewId="0">
      <selection activeCell="B4" sqref="B4:C10"/>
    </sheetView>
  </sheetViews>
  <sheetFormatPr defaultColWidth="8.7109375" defaultRowHeight="15" x14ac:dyDescent="0.25"/>
  <cols>
    <col min="1" max="2" width="8.7109375" style="46"/>
    <col min="3" max="3" width="44.140625" style="46" customWidth="1"/>
    <col min="4" max="4" width="8.7109375" style="46"/>
    <col min="5" max="5" width="25.5703125" style="46" customWidth="1"/>
    <col min="6" max="6" width="8.7109375" style="46"/>
    <col min="7" max="8" width="20.5703125" style="46" customWidth="1"/>
    <col min="9" max="9" width="25.5703125" style="46" customWidth="1"/>
    <col min="10" max="12" width="8.7109375" style="46"/>
    <col min="13" max="13" width="25.5703125" style="46" customWidth="1"/>
    <col min="14" max="17" width="15.5703125" style="46" customWidth="1"/>
    <col min="18" max="18" width="8.7109375" style="46"/>
    <col min="19" max="19" width="20.5703125" style="46" customWidth="1"/>
    <col min="20" max="16384" width="8.7109375" style="46"/>
  </cols>
  <sheetData>
    <row r="1" spans="2:20" ht="15.75" thickBot="1" x14ac:dyDescent="0.3"/>
    <row r="2" spans="2:20" ht="45" customHeight="1" thickBot="1" x14ac:dyDescent="0.3">
      <c r="B2" s="72" t="s">
        <v>1</v>
      </c>
      <c r="C2" s="73"/>
      <c r="E2" s="74" t="s">
        <v>11</v>
      </c>
      <c r="F2" s="75"/>
      <c r="G2" s="75"/>
      <c r="H2" s="75"/>
      <c r="I2" s="76"/>
      <c r="M2" s="72" t="s">
        <v>23</v>
      </c>
      <c r="N2" s="77"/>
      <c r="O2" s="77"/>
      <c r="P2" s="77"/>
      <c r="Q2" s="73"/>
    </row>
    <row r="3" spans="2:20" ht="42" customHeight="1" thickBot="1" x14ac:dyDescent="0.3">
      <c r="B3" s="14" t="s">
        <v>0</v>
      </c>
      <c r="C3" s="15" t="s">
        <v>24</v>
      </c>
      <c r="E3" s="78" t="s">
        <v>2</v>
      </c>
      <c r="F3" s="79"/>
      <c r="G3" s="79"/>
      <c r="H3" s="79"/>
      <c r="I3" s="80"/>
      <c r="K3" s="34" t="s">
        <v>13</v>
      </c>
      <c r="M3" s="81" t="s">
        <v>16</v>
      </c>
      <c r="N3" s="82"/>
      <c r="O3" s="82"/>
      <c r="P3" s="83"/>
      <c r="Q3" s="84"/>
      <c r="S3" s="22" t="s">
        <v>12</v>
      </c>
      <c r="T3" s="23" t="s">
        <v>13</v>
      </c>
    </row>
    <row r="4" spans="2:20" ht="24.95" customHeight="1" x14ac:dyDescent="0.25">
      <c r="B4" s="16"/>
      <c r="C4" s="17"/>
      <c r="E4" s="69">
        <f>C4</f>
        <v>0</v>
      </c>
      <c r="F4" s="3" t="s">
        <v>3</v>
      </c>
      <c r="G4" s="4" t="s">
        <v>6</v>
      </c>
      <c r="H4" s="3" t="str">
        <f t="shared" ref="H4:H24" si="0">IF(G4="Equal","to","important than")</f>
        <v>to</v>
      </c>
      <c r="I4" s="5">
        <f t="shared" ref="I4:I9" si="1">C5</f>
        <v>0</v>
      </c>
      <c r="K4" s="32">
        <f t="shared" ref="K4:K24" si="2">VLOOKUP(G4,$S$4:$T$12,2,FALSE)</f>
        <v>1</v>
      </c>
      <c r="M4" s="38" t="s">
        <v>17</v>
      </c>
      <c r="N4" s="39" t="s">
        <v>18</v>
      </c>
      <c r="O4" s="39" t="s">
        <v>19</v>
      </c>
      <c r="P4" s="39" t="s">
        <v>20</v>
      </c>
      <c r="Q4" s="40" t="s">
        <v>21</v>
      </c>
      <c r="S4" s="24" t="s">
        <v>14</v>
      </c>
      <c r="T4" s="25">
        <v>9</v>
      </c>
    </row>
    <row r="5" spans="2:20" ht="24.95" customHeight="1" x14ac:dyDescent="0.25">
      <c r="B5" s="18"/>
      <c r="C5" s="19"/>
      <c r="E5" s="70"/>
      <c r="F5" s="1" t="s">
        <v>3</v>
      </c>
      <c r="G5" s="2" t="s">
        <v>6</v>
      </c>
      <c r="H5" s="1" t="str">
        <f t="shared" si="0"/>
        <v>to</v>
      </c>
      <c r="I5" s="6">
        <f t="shared" si="1"/>
        <v>0</v>
      </c>
      <c r="K5" s="32">
        <f t="shared" si="2"/>
        <v>1</v>
      </c>
      <c r="M5" s="41">
        <f>C4</f>
        <v>0</v>
      </c>
      <c r="N5" s="35">
        <f>(1*K4*K5*K6*K7*K8*K9)</f>
        <v>1</v>
      </c>
      <c r="O5" s="35">
        <f t="shared" ref="O5:O11" si="3">POWER(N5,(1/$N$13))</f>
        <v>1</v>
      </c>
      <c r="P5" s="35">
        <f t="shared" ref="P5:P11" si="4">O5/SUM($O$5:$O$11)</f>
        <v>0.14285714285714285</v>
      </c>
      <c r="Q5" s="42">
        <f t="shared" ref="Q5:Q11" si="5">P5</f>
        <v>0.14285714285714285</v>
      </c>
      <c r="S5" s="26" t="s">
        <v>7</v>
      </c>
      <c r="T5" s="27">
        <v>7</v>
      </c>
    </row>
    <row r="6" spans="2:20" ht="24.95" customHeight="1" x14ac:dyDescent="0.25">
      <c r="B6" s="18"/>
      <c r="C6" s="19"/>
      <c r="E6" s="70"/>
      <c r="F6" s="1" t="s">
        <v>3</v>
      </c>
      <c r="G6" s="2" t="s">
        <v>6</v>
      </c>
      <c r="H6" s="1" t="str">
        <f t="shared" si="0"/>
        <v>to</v>
      </c>
      <c r="I6" s="6">
        <f t="shared" si="1"/>
        <v>0</v>
      </c>
      <c r="K6" s="32">
        <f t="shared" si="2"/>
        <v>1</v>
      </c>
      <c r="M6" s="41">
        <f>C5</f>
        <v>0</v>
      </c>
      <c r="N6" s="35">
        <f>((1/K4)*1*K10*K11*K12*K13*K14)</f>
        <v>1</v>
      </c>
      <c r="O6" s="35">
        <f t="shared" si="3"/>
        <v>1</v>
      </c>
      <c r="P6" s="35">
        <f t="shared" si="4"/>
        <v>0.14285714285714285</v>
      </c>
      <c r="Q6" s="42">
        <f t="shared" si="5"/>
        <v>0.14285714285714285</v>
      </c>
      <c r="S6" s="26" t="s">
        <v>5</v>
      </c>
      <c r="T6" s="27">
        <v>5</v>
      </c>
    </row>
    <row r="7" spans="2:20" ht="24.95" customHeight="1" x14ac:dyDescent="0.25">
      <c r="B7" s="18"/>
      <c r="C7" s="19"/>
      <c r="E7" s="70"/>
      <c r="F7" s="1" t="s">
        <v>3</v>
      </c>
      <c r="G7" s="2" t="s">
        <v>6</v>
      </c>
      <c r="H7" s="1" t="str">
        <f t="shared" si="0"/>
        <v>to</v>
      </c>
      <c r="I7" s="6">
        <f t="shared" si="1"/>
        <v>0</v>
      </c>
      <c r="K7" s="32">
        <f t="shared" si="2"/>
        <v>1</v>
      </c>
      <c r="M7" s="41">
        <f>C6</f>
        <v>0</v>
      </c>
      <c r="N7" s="35">
        <f>((1/K5)*(1/K10)*1*K15*K16*K17*K18)</f>
        <v>1</v>
      </c>
      <c r="O7" s="35">
        <f t="shared" si="3"/>
        <v>1</v>
      </c>
      <c r="P7" s="35">
        <f t="shared" si="4"/>
        <v>0.14285714285714285</v>
      </c>
      <c r="Q7" s="42">
        <f t="shared" si="5"/>
        <v>0.14285714285714285</v>
      </c>
      <c r="S7" s="26" t="s">
        <v>9</v>
      </c>
      <c r="T7" s="27">
        <v>3</v>
      </c>
    </row>
    <row r="8" spans="2:20" ht="24.95" customHeight="1" x14ac:dyDescent="0.25">
      <c r="B8" s="18"/>
      <c r="C8" s="19"/>
      <c r="E8" s="70"/>
      <c r="F8" s="1" t="s">
        <v>3</v>
      </c>
      <c r="G8" s="2" t="s">
        <v>6</v>
      </c>
      <c r="H8" s="1" t="str">
        <f t="shared" si="0"/>
        <v>to</v>
      </c>
      <c r="I8" s="6">
        <f t="shared" si="1"/>
        <v>0</v>
      </c>
      <c r="K8" s="32">
        <f t="shared" si="2"/>
        <v>1</v>
      </c>
      <c r="M8" s="41">
        <f>C7</f>
        <v>0</v>
      </c>
      <c r="N8" s="35">
        <f>((1/K6)*(1/K11)*(1/K15)*1*K19*K20*K21)</f>
        <v>1</v>
      </c>
      <c r="O8" s="35">
        <f t="shared" si="3"/>
        <v>1</v>
      </c>
      <c r="P8" s="35">
        <f t="shared" si="4"/>
        <v>0.14285714285714285</v>
      </c>
      <c r="Q8" s="42">
        <f t="shared" si="5"/>
        <v>0.14285714285714285</v>
      </c>
      <c r="S8" s="26" t="s">
        <v>6</v>
      </c>
      <c r="T8" s="27">
        <v>1</v>
      </c>
    </row>
    <row r="9" spans="2:20" ht="24.95" customHeight="1" thickBot="1" x14ac:dyDescent="0.3">
      <c r="B9" s="18"/>
      <c r="C9" s="19"/>
      <c r="E9" s="71"/>
      <c r="F9" s="7" t="s">
        <v>3</v>
      </c>
      <c r="G9" s="8" t="s">
        <v>6</v>
      </c>
      <c r="H9" s="7" t="str">
        <f t="shared" si="0"/>
        <v>to</v>
      </c>
      <c r="I9" s="9">
        <f t="shared" si="1"/>
        <v>0</v>
      </c>
      <c r="K9" s="32">
        <f t="shared" si="2"/>
        <v>1</v>
      </c>
      <c r="M9" s="41">
        <f>C8</f>
        <v>0</v>
      </c>
      <c r="N9" s="35">
        <f>((1/K7)*(1/K12)*(1/K16)*(1/K19)*1*K22*K23)</f>
        <v>1</v>
      </c>
      <c r="O9" s="35">
        <f t="shared" si="3"/>
        <v>1</v>
      </c>
      <c r="P9" s="35">
        <f t="shared" si="4"/>
        <v>0.14285714285714285</v>
      </c>
      <c r="Q9" s="42">
        <f t="shared" si="5"/>
        <v>0.14285714285714285</v>
      </c>
      <c r="S9" s="26" t="s">
        <v>4</v>
      </c>
      <c r="T9" s="28">
        <v>0.33333333333333331</v>
      </c>
    </row>
    <row r="10" spans="2:20" ht="24.95" customHeight="1" thickBot="1" x14ac:dyDescent="0.3">
      <c r="B10" s="20"/>
      <c r="C10" s="21"/>
      <c r="E10" s="69">
        <f>C5</f>
        <v>0</v>
      </c>
      <c r="F10" s="3" t="s">
        <v>3</v>
      </c>
      <c r="G10" s="4" t="s">
        <v>6</v>
      </c>
      <c r="H10" s="3" t="str">
        <f t="shared" si="0"/>
        <v>to</v>
      </c>
      <c r="I10" s="5">
        <f>C6</f>
        <v>0</v>
      </c>
      <c r="K10" s="32">
        <f t="shared" si="2"/>
        <v>1</v>
      </c>
      <c r="M10" s="41">
        <f t="shared" ref="M10:M11" si="6">C9</f>
        <v>0</v>
      </c>
      <c r="N10" s="35">
        <f>((1/K8)*(1/K13)*(1/K17)*(1/K20)*(1/K22)*1*K24)</f>
        <v>1</v>
      </c>
      <c r="O10" s="35">
        <f t="shared" si="3"/>
        <v>1</v>
      </c>
      <c r="P10" s="35">
        <f t="shared" si="4"/>
        <v>0.14285714285714285</v>
      </c>
      <c r="Q10" s="42">
        <f t="shared" si="5"/>
        <v>0.14285714285714285</v>
      </c>
      <c r="S10" s="26" t="s">
        <v>8</v>
      </c>
      <c r="T10" s="28">
        <v>0.2</v>
      </c>
    </row>
    <row r="11" spans="2:20" ht="24.95" customHeight="1" thickBot="1" x14ac:dyDescent="0.3">
      <c r="E11" s="70"/>
      <c r="F11" s="1" t="s">
        <v>3</v>
      </c>
      <c r="G11" s="2" t="s">
        <v>6</v>
      </c>
      <c r="H11" s="1" t="str">
        <f t="shared" si="0"/>
        <v>to</v>
      </c>
      <c r="I11" s="6">
        <f>C7</f>
        <v>0</v>
      </c>
      <c r="K11" s="32">
        <f t="shared" si="2"/>
        <v>1</v>
      </c>
      <c r="M11" s="43">
        <f t="shared" si="6"/>
        <v>0</v>
      </c>
      <c r="N11" s="44">
        <f>((1/K9)*(1/K14)*(1/K18)*(1/K21)*(1/K23)*(1/K24)*1)</f>
        <v>1</v>
      </c>
      <c r="O11" s="44">
        <f t="shared" si="3"/>
        <v>1</v>
      </c>
      <c r="P11" s="44">
        <f t="shared" si="4"/>
        <v>0.14285714285714285</v>
      </c>
      <c r="Q11" s="42">
        <f t="shared" si="5"/>
        <v>0.14285714285714285</v>
      </c>
      <c r="S11" s="26" t="s">
        <v>15</v>
      </c>
      <c r="T11" s="28">
        <v>0.14285714285714285</v>
      </c>
    </row>
    <row r="12" spans="2:20" ht="24.95" customHeight="1" thickBot="1" x14ac:dyDescent="0.3">
      <c r="E12" s="70"/>
      <c r="F12" s="1" t="s">
        <v>3</v>
      </c>
      <c r="G12" s="2" t="s">
        <v>6</v>
      </c>
      <c r="H12" s="1" t="str">
        <f t="shared" si="0"/>
        <v>to</v>
      </c>
      <c r="I12" s="6">
        <f>C8</f>
        <v>0</v>
      </c>
      <c r="K12" s="32">
        <f t="shared" si="2"/>
        <v>1</v>
      </c>
      <c r="M12" s="47"/>
      <c r="N12" s="47"/>
      <c r="O12" s="47"/>
      <c r="P12" s="47"/>
      <c r="Q12" s="45">
        <f>SUM(Q5:Q11)</f>
        <v>0.99999999999999978</v>
      </c>
      <c r="S12" s="29" t="s">
        <v>10</v>
      </c>
      <c r="T12" s="30">
        <v>0.1111111111111111</v>
      </c>
    </row>
    <row r="13" spans="2:20" ht="24.95" customHeight="1" thickBot="1" x14ac:dyDescent="0.3">
      <c r="E13" s="70"/>
      <c r="F13" s="1" t="s">
        <v>3</v>
      </c>
      <c r="G13" s="2" t="s">
        <v>6</v>
      </c>
      <c r="H13" s="1" t="str">
        <f t="shared" si="0"/>
        <v>to</v>
      </c>
      <c r="I13" s="6">
        <f>C9</f>
        <v>0</v>
      </c>
      <c r="K13" s="32">
        <f t="shared" si="2"/>
        <v>1</v>
      </c>
      <c r="M13" s="36" t="s">
        <v>22</v>
      </c>
      <c r="N13" s="37">
        <v>7</v>
      </c>
    </row>
    <row r="14" spans="2:20" ht="24.95" customHeight="1" thickBot="1" x14ac:dyDescent="0.3">
      <c r="E14" s="71"/>
      <c r="F14" s="7" t="s">
        <v>3</v>
      </c>
      <c r="G14" s="8" t="s">
        <v>6</v>
      </c>
      <c r="H14" s="7" t="str">
        <f t="shared" si="0"/>
        <v>to</v>
      </c>
      <c r="I14" s="9">
        <f>C10</f>
        <v>0</v>
      </c>
      <c r="K14" s="32">
        <f t="shared" si="2"/>
        <v>1</v>
      </c>
    </row>
    <row r="15" spans="2:20" ht="24.95" customHeight="1" x14ac:dyDescent="0.25">
      <c r="E15" s="69">
        <f>C6</f>
        <v>0</v>
      </c>
      <c r="F15" s="3" t="s">
        <v>3</v>
      </c>
      <c r="G15" s="4" t="s">
        <v>6</v>
      </c>
      <c r="H15" s="3" t="str">
        <f t="shared" si="0"/>
        <v>to</v>
      </c>
      <c r="I15" s="5">
        <f>C7</f>
        <v>0</v>
      </c>
      <c r="K15" s="32">
        <f t="shared" si="2"/>
        <v>1</v>
      </c>
    </row>
    <row r="16" spans="2:20" ht="24.95" customHeight="1" x14ac:dyDescent="0.25">
      <c r="E16" s="70"/>
      <c r="F16" s="1" t="s">
        <v>3</v>
      </c>
      <c r="G16" s="2" t="s">
        <v>6</v>
      </c>
      <c r="H16" s="1" t="str">
        <f t="shared" si="0"/>
        <v>to</v>
      </c>
      <c r="I16" s="6">
        <f>C8</f>
        <v>0</v>
      </c>
      <c r="K16" s="32">
        <f t="shared" si="2"/>
        <v>1</v>
      </c>
    </row>
    <row r="17" spans="5:11" ht="24.95" customHeight="1" x14ac:dyDescent="0.25">
      <c r="E17" s="70"/>
      <c r="F17" s="1" t="s">
        <v>3</v>
      </c>
      <c r="G17" s="2" t="s">
        <v>6</v>
      </c>
      <c r="H17" s="1" t="str">
        <f t="shared" si="0"/>
        <v>to</v>
      </c>
      <c r="I17" s="6">
        <f>C9</f>
        <v>0</v>
      </c>
      <c r="K17" s="32">
        <f t="shared" si="2"/>
        <v>1</v>
      </c>
    </row>
    <row r="18" spans="5:11" ht="24.95" customHeight="1" thickBot="1" x14ac:dyDescent="0.3">
      <c r="E18" s="71"/>
      <c r="F18" s="7" t="s">
        <v>3</v>
      </c>
      <c r="G18" s="8" t="s">
        <v>6</v>
      </c>
      <c r="H18" s="7" t="str">
        <f t="shared" si="0"/>
        <v>to</v>
      </c>
      <c r="I18" s="9">
        <f>C10</f>
        <v>0</v>
      </c>
      <c r="K18" s="32">
        <f t="shared" si="2"/>
        <v>1</v>
      </c>
    </row>
    <row r="19" spans="5:11" ht="24.95" customHeight="1" x14ac:dyDescent="0.25">
      <c r="E19" s="69">
        <f>C7</f>
        <v>0</v>
      </c>
      <c r="F19" s="3" t="s">
        <v>3</v>
      </c>
      <c r="G19" s="4" t="s">
        <v>6</v>
      </c>
      <c r="H19" s="3" t="str">
        <f t="shared" si="0"/>
        <v>to</v>
      </c>
      <c r="I19" s="5">
        <f>C8</f>
        <v>0</v>
      </c>
      <c r="K19" s="32">
        <f t="shared" si="2"/>
        <v>1</v>
      </c>
    </row>
    <row r="20" spans="5:11" ht="24.95" customHeight="1" x14ac:dyDescent="0.25">
      <c r="E20" s="70"/>
      <c r="F20" s="1" t="s">
        <v>3</v>
      </c>
      <c r="G20" s="2" t="s">
        <v>6</v>
      </c>
      <c r="H20" s="1" t="str">
        <f t="shared" si="0"/>
        <v>to</v>
      </c>
      <c r="I20" s="6">
        <f>C9</f>
        <v>0</v>
      </c>
      <c r="K20" s="32">
        <f t="shared" si="2"/>
        <v>1</v>
      </c>
    </row>
    <row r="21" spans="5:11" ht="24.95" customHeight="1" thickBot="1" x14ac:dyDescent="0.3">
      <c r="E21" s="71"/>
      <c r="F21" s="7" t="s">
        <v>3</v>
      </c>
      <c r="G21" s="8" t="s">
        <v>6</v>
      </c>
      <c r="H21" s="7" t="str">
        <f t="shared" si="0"/>
        <v>to</v>
      </c>
      <c r="I21" s="9">
        <f>C10</f>
        <v>0</v>
      </c>
      <c r="K21" s="32">
        <f t="shared" si="2"/>
        <v>1</v>
      </c>
    </row>
    <row r="22" spans="5:11" ht="24.95" customHeight="1" x14ac:dyDescent="0.25">
      <c r="E22" s="69">
        <f>C8</f>
        <v>0</v>
      </c>
      <c r="F22" s="3" t="s">
        <v>3</v>
      </c>
      <c r="G22" s="4" t="s">
        <v>6</v>
      </c>
      <c r="H22" s="3" t="str">
        <f t="shared" si="0"/>
        <v>to</v>
      </c>
      <c r="I22" s="5">
        <f>C9</f>
        <v>0</v>
      </c>
      <c r="K22" s="32">
        <f t="shared" si="2"/>
        <v>1</v>
      </c>
    </row>
    <row r="23" spans="5:11" ht="24.95" customHeight="1" thickBot="1" x14ac:dyDescent="0.3">
      <c r="E23" s="71"/>
      <c r="F23" s="7" t="s">
        <v>3</v>
      </c>
      <c r="G23" s="8" t="s">
        <v>6</v>
      </c>
      <c r="H23" s="7" t="str">
        <f t="shared" si="0"/>
        <v>to</v>
      </c>
      <c r="I23" s="9">
        <f>C10</f>
        <v>0</v>
      </c>
      <c r="K23" s="32">
        <f t="shared" si="2"/>
        <v>1</v>
      </c>
    </row>
    <row r="24" spans="5:11" ht="24.95" customHeight="1" thickBot="1" x14ac:dyDescent="0.3">
      <c r="E24" s="10">
        <f>C9</f>
        <v>0</v>
      </c>
      <c r="F24" s="11" t="s">
        <v>3</v>
      </c>
      <c r="G24" s="12" t="s">
        <v>6</v>
      </c>
      <c r="H24" s="11" t="str">
        <f t="shared" si="0"/>
        <v>to</v>
      </c>
      <c r="I24" s="13">
        <f>C10</f>
        <v>0</v>
      </c>
      <c r="K24" s="33">
        <f t="shared" si="2"/>
        <v>1</v>
      </c>
    </row>
    <row r="25" spans="5:11" ht="24.95" customHeight="1" x14ac:dyDescent="0.25"/>
    <row r="26" spans="5:11" ht="24.95" customHeight="1" x14ac:dyDescent="0.25"/>
    <row r="27" spans="5:11" ht="24.95" customHeight="1" x14ac:dyDescent="0.25"/>
    <row r="28" spans="5:11" ht="24.95" customHeight="1" x14ac:dyDescent="0.25"/>
    <row r="29" spans="5:11" ht="24.95" customHeight="1" x14ac:dyDescent="0.25"/>
    <row r="30" spans="5:11" ht="24.95" customHeight="1" x14ac:dyDescent="0.25"/>
    <row r="31" spans="5:11" ht="24.95" customHeight="1" x14ac:dyDescent="0.25"/>
    <row r="32" spans="5:11" ht="24.95" customHeight="1" x14ac:dyDescent="0.25"/>
    <row r="33" ht="24.95" customHeight="1" x14ac:dyDescent="0.25"/>
    <row r="34" ht="24.95" customHeight="1" x14ac:dyDescent="0.25"/>
    <row r="35" ht="24.95" customHeight="1" x14ac:dyDescent="0.25"/>
    <row r="36" ht="24.95" customHeight="1" x14ac:dyDescent="0.25"/>
    <row r="37" ht="24.95" customHeight="1" x14ac:dyDescent="0.25"/>
    <row r="38" ht="24.95" customHeight="1" x14ac:dyDescent="0.25"/>
    <row r="39" ht="24.95" customHeight="1" x14ac:dyDescent="0.25"/>
  </sheetData>
  <mergeCells count="10">
    <mergeCell ref="E4:E9"/>
    <mergeCell ref="E10:E14"/>
    <mergeCell ref="E15:E18"/>
    <mergeCell ref="E19:E21"/>
    <mergeCell ref="E22:E23"/>
    <mergeCell ref="B2:C2"/>
    <mergeCell ref="E2:I2"/>
    <mergeCell ref="M2:Q2"/>
    <mergeCell ref="E3:I3"/>
    <mergeCell ref="M3:Q3"/>
  </mergeCells>
  <dataValidations count="1">
    <dataValidation type="list" allowBlank="1" showInputMessage="1" showErrorMessage="1" sqref="G4:G24" xr:uid="{6246CBA1-8BA7-428A-91CE-2621812CF52E}">
      <formula1>$S$4:$S$12</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1FAA-1CED-471B-98CC-3978BD615E2A}">
  <dimension ref="B1:T39"/>
  <sheetViews>
    <sheetView showGridLines="0" workbookViewId="0">
      <selection activeCell="B4" sqref="B4:C11"/>
    </sheetView>
  </sheetViews>
  <sheetFormatPr defaultColWidth="8.7109375" defaultRowHeight="15" x14ac:dyDescent="0.25"/>
  <cols>
    <col min="1" max="2" width="8.7109375" style="46"/>
    <col min="3" max="3" width="44.140625" style="46" customWidth="1"/>
    <col min="4" max="4" width="8.7109375" style="46"/>
    <col min="5" max="5" width="25.5703125" style="46" customWidth="1"/>
    <col min="6" max="6" width="8.7109375" style="46"/>
    <col min="7" max="8" width="20.5703125" style="46" customWidth="1"/>
    <col min="9" max="9" width="25.5703125" style="46" customWidth="1"/>
    <col min="10" max="12" width="8.7109375" style="46"/>
    <col min="13" max="13" width="25.5703125" style="46" customWidth="1"/>
    <col min="14" max="17" width="15.5703125" style="46" customWidth="1"/>
    <col min="18" max="18" width="8.7109375" style="46"/>
    <col min="19" max="19" width="20.5703125" style="46" customWidth="1"/>
    <col min="20" max="16384" width="8.7109375" style="46"/>
  </cols>
  <sheetData>
    <row r="1" spans="2:20" ht="15.75" thickBot="1" x14ac:dyDescent="0.3"/>
    <row r="2" spans="2:20" ht="45" customHeight="1" thickBot="1" x14ac:dyDescent="0.3">
      <c r="B2" s="72" t="s">
        <v>1</v>
      </c>
      <c r="C2" s="73"/>
      <c r="E2" s="74" t="s">
        <v>11</v>
      </c>
      <c r="F2" s="75"/>
      <c r="G2" s="75"/>
      <c r="H2" s="75"/>
      <c r="I2" s="76"/>
      <c r="M2" s="72" t="s">
        <v>23</v>
      </c>
      <c r="N2" s="77"/>
      <c r="O2" s="77"/>
      <c r="P2" s="77"/>
      <c r="Q2" s="73"/>
    </row>
    <row r="3" spans="2:20" ht="42" customHeight="1" thickBot="1" x14ac:dyDescent="0.3">
      <c r="B3" s="14" t="s">
        <v>0</v>
      </c>
      <c r="C3" s="15" t="s">
        <v>24</v>
      </c>
      <c r="E3" s="78" t="s">
        <v>2</v>
      </c>
      <c r="F3" s="79"/>
      <c r="G3" s="79"/>
      <c r="H3" s="79"/>
      <c r="I3" s="80"/>
      <c r="K3" s="34" t="s">
        <v>13</v>
      </c>
      <c r="M3" s="81" t="s">
        <v>16</v>
      </c>
      <c r="N3" s="82"/>
      <c r="O3" s="82"/>
      <c r="P3" s="83"/>
      <c r="Q3" s="84"/>
      <c r="S3" s="22" t="s">
        <v>12</v>
      </c>
      <c r="T3" s="23" t="s">
        <v>13</v>
      </c>
    </row>
    <row r="4" spans="2:20" ht="24.95" customHeight="1" x14ac:dyDescent="0.25">
      <c r="B4" s="16"/>
      <c r="C4" s="17"/>
      <c r="E4" s="69">
        <f>C4</f>
        <v>0</v>
      </c>
      <c r="F4" s="3" t="s">
        <v>3</v>
      </c>
      <c r="G4" s="4" t="s">
        <v>6</v>
      </c>
      <c r="H4" s="3" t="str">
        <f t="shared" ref="H4:H31" si="0">IF(G4="Equal","to","important than")</f>
        <v>to</v>
      </c>
      <c r="I4" s="5">
        <f t="shared" ref="I4:I10" si="1">C5</f>
        <v>0</v>
      </c>
      <c r="K4" s="32">
        <f t="shared" ref="K4:K31" si="2">VLOOKUP(G4,$S$4:$T$12,2,FALSE)</f>
        <v>1</v>
      </c>
      <c r="M4" s="38" t="s">
        <v>17</v>
      </c>
      <c r="N4" s="39" t="s">
        <v>18</v>
      </c>
      <c r="O4" s="39" t="s">
        <v>19</v>
      </c>
      <c r="P4" s="39" t="s">
        <v>20</v>
      </c>
      <c r="Q4" s="40" t="s">
        <v>21</v>
      </c>
      <c r="S4" s="24" t="s">
        <v>14</v>
      </c>
      <c r="T4" s="25">
        <v>9</v>
      </c>
    </row>
    <row r="5" spans="2:20" ht="24.95" customHeight="1" x14ac:dyDescent="0.25">
      <c r="B5" s="18"/>
      <c r="C5" s="19"/>
      <c r="E5" s="70"/>
      <c r="F5" s="1" t="s">
        <v>3</v>
      </c>
      <c r="G5" s="2" t="s">
        <v>6</v>
      </c>
      <c r="H5" s="1" t="str">
        <f t="shared" si="0"/>
        <v>to</v>
      </c>
      <c r="I5" s="6">
        <f t="shared" si="1"/>
        <v>0</v>
      </c>
      <c r="K5" s="32">
        <f t="shared" si="2"/>
        <v>1</v>
      </c>
      <c r="M5" s="41">
        <f t="shared" ref="M5:M10" si="3">C4</f>
        <v>0</v>
      </c>
      <c r="N5" s="35">
        <f>1*K4*K5*K6*K7*K8*K9*K10</f>
        <v>1</v>
      </c>
      <c r="O5" s="35">
        <f t="shared" ref="O5:O12" si="4">POWER(N5,(1/$N$14))</f>
        <v>1</v>
      </c>
      <c r="P5" s="35">
        <f t="shared" ref="P5:P12" si="5">O5/SUM($O$5:$O$12)</f>
        <v>0.125</v>
      </c>
      <c r="Q5" s="42">
        <f t="shared" ref="Q5:Q12" si="6">P5</f>
        <v>0.125</v>
      </c>
      <c r="S5" s="26" t="s">
        <v>7</v>
      </c>
      <c r="T5" s="27">
        <v>7</v>
      </c>
    </row>
    <row r="6" spans="2:20" ht="24.95" customHeight="1" x14ac:dyDescent="0.25">
      <c r="B6" s="18"/>
      <c r="C6" s="19"/>
      <c r="E6" s="70"/>
      <c r="F6" s="1" t="s">
        <v>3</v>
      </c>
      <c r="G6" s="2" t="s">
        <v>6</v>
      </c>
      <c r="H6" s="1" t="str">
        <f t="shared" si="0"/>
        <v>to</v>
      </c>
      <c r="I6" s="6">
        <f t="shared" si="1"/>
        <v>0</v>
      </c>
      <c r="K6" s="32">
        <f t="shared" si="2"/>
        <v>1</v>
      </c>
      <c r="M6" s="41">
        <f t="shared" si="3"/>
        <v>0</v>
      </c>
      <c r="N6" s="35">
        <f>((1/K4)*1*K11*K12*K13*K14*K15*K16)</f>
        <v>1</v>
      </c>
      <c r="O6" s="35">
        <f t="shared" si="4"/>
        <v>1</v>
      </c>
      <c r="P6" s="35">
        <f t="shared" si="5"/>
        <v>0.125</v>
      </c>
      <c r="Q6" s="42">
        <f t="shared" si="6"/>
        <v>0.125</v>
      </c>
      <c r="S6" s="26" t="s">
        <v>5</v>
      </c>
      <c r="T6" s="27">
        <v>5</v>
      </c>
    </row>
    <row r="7" spans="2:20" ht="24.95" customHeight="1" x14ac:dyDescent="0.25">
      <c r="B7" s="18"/>
      <c r="C7" s="19"/>
      <c r="E7" s="70"/>
      <c r="F7" s="1" t="s">
        <v>3</v>
      </c>
      <c r="G7" s="2" t="s">
        <v>6</v>
      </c>
      <c r="H7" s="1" t="str">
        <f t="shared" si="0"/>
        <v>to</v>
      </c>
      <c r="I7" s="6">
        <f t="shared" si="1"/>
        <v>0</v>
      </c>
      <c r="K7" s="32">
        <f t="shared" si="2"/>
        <v>1</v>
      </c>
      <c r="M7" s="41">
        <f t="shared" si="3"/>
        <v>0</v>
      </c>
      <c r="N7" s="35">
        <f>((1/K5)*(1/K11)*1*K17*K18*K19*K20*K21)</f>
        <v>1</v>
      </c>
      <c r="O7" s="35">
        <f t="shared" si="4"/>
        <v>1</v>
      </c>
      <c r="P7" s="35">
        <f t="shared" si="5"/>
        <v>0.125</v>
      </c>
      <c r="Q7" s="42">
        <f t="shared" si="6"/>
        <v>0.125</v>
      </c>
      <c r="S7" s="26" t="s">
        <v>9</v>
      </c>
      <c r="T7" s="27">
        <v>3</v>
      </c>
    </row>
    <row r="8" spans="2:20" ht="24.95" customHeight="1" x14ac:dyDescent="0.25">
      <c r="B8" s="18"/>
      <c r="C8" s="19"/>
      <c r="E8" s="70"/>
      <c r="F8" s="1" t="s">
        <v>3</v>
      </c>
      <c r="G8" s="2" t="s">
        <v>6</v>
      </c>
      <c r="H8" s="1" t="str">
        <f t="shared" si="0"/>
        <v>to</v>
      </c>
      <c r="I8" s="6">
        <f t="shared" si="1"/>
        <v>0</v>
      </c>
      <c r="K8" s="32">
        <f t="shared" si="2"/>
        <v>1</v>
      </c>
      <c r="M8" s="41">
        <f t="shared" si="3"/>
        <v>0</v>
      </c>
      <c r="N8" s="35">
        <f>((1/K6)*(1/K12)*(1/K17)*1*K22*K23*K24*K25)</f>
        <v>1</v>
      </c>
      <c r="O8" s="35">
        <f t="shared" si="4"/>
        <v>1</v>
      </c>
      <c r="P8" s="35">
        <f t="shared" si="5"/>
        <v>0.125</v>
      </c>
      <c r="Q8" s="42">
        <f t="shared" si="6"/>
        <v>0.125</v>
      </c>
      <c r="S8" s="26" t="s">
        <v>6</v>
      </c>
      <c r="T8" s="27">
        <v>1</v>
      </c>
    </row>
    <row r="9" spans="2:20" ht="24.95" customHeight="1" x14ac:dyDescent="0.25">
      <c r="B9" s="18"/>
      <c r="C9" s="19"/>
      <c r="E9" s="70"/>
      <c r="F9" s="1" t="s">
        <v>3</v>
      </c>
      <c r="G9" s="2" t="s">
        <v>6</v>
      </c>
      <c r="H9" s="1" t="str">
        <f t="shared" si="0"/>
        <v>to</v>
      </c>
      <c r="I9" s="6">
        <f t="shared" si="1"/>
        <v>0</v>
      </c>
      <c r="K9" s="32">
        <f t="shared" si="2"/>
        <v>1</v>
      </c>
      <c r="M9" s="41">
        <f t="shared" si="3"/>
        <v>0</v>
      </c>
      <c r="N9" s="35">
        <f>((1/K7)*(1/K13)*(1/K18)*(1/K22)*1*K26*K27*K28)</f>
        <v>1</v>
      </c>
      <c r="O9" s="35">
        <f t="shared" si="4"/>
        <v>1</v>
      </c>
      <c r="P9" s="35">
        <f t="shared" si="5"/>
        <v>0.125</v>
      </c>
      <c r="Q9" s="42">
        <f t="shared" si="6"/>
        <v>0.125</v>
      </c>
      <c r="S9" s="26" t="s">
        <v>4</v>
      </c>
      <c r="T9" s="28">
        <v>0.33333333333333331</v>
      </c>
    </row>
    <row r="10" spans="2:20" ht="24.95" customHeight="1" thickBot="1" x14ac:dyDescent="0.3">
      <c r="B10" s="18"/>
      <c r="C10" s="19"/>
      <c r="E10" s="71"/>
      <c r="F10" s="7" t="s">
        <v>3</v>
      </c>
      <c r="G10" s="8" t="s">
        <v>6</v>
      </c>
      <c r="H10" s="7" t="str">
        <f t="shared" si="0"/>
        <v>to</v>
      </c>
      <c r="I10" s="9">
        <f t="shared" si="1"/>
        <v>0</v>
      </c>
      <c r="K10" s="32">
        <f t="shared" si="2"/>
        <v>1</v>
      </c>
      <c r="M10" s="41">
        <f t="shared" si="3"/>
        <v>0</v>
      </c>
      <c r="N10" s="35">
        <f>((1/K8)*(1/K14)*(1/K19)*(1/K23)*(1/K26)*1*K29*K30)</f>
        <v>1</v>
      </c>
      <c r="O10" s="35">
        <f t="shared" si="4"/>
        <v>1</v>
      </c>
      <c r="P10" s="35">
        <f t="shared" si="5"/>
        <v>0.125</v>
      </c>
      <c r="Q10" s="42">
        <f t="shared" si="6"/>
        <v>0.125</v>
      </c>
      <c r="S10" s="26" t="s">
        <v>8</v>
      </c>
      <c r="T10" s="28">
        <v>0.2</v>
      </c>
    </row>
    <row r="11" spans="2:20" ht="24.95" customHeight="1" thickBot="1" x14ac:dyDescent="0.3">
      <c r="B11" s="20"/>
      <c r="C11" s="21"/>
      <c r="E11" s="69">
        <f>C5</f>
        <v>0</v>
      </c>
      <c r="F11" s="3" t="s">
        <v>3</v>
      </c>
      <c r="G11" s="4" t="s">
        <v>6</v>
      </c>
      <c r="H11" s="3" t="str">
        <f t="shared" si="0"/>
        <v>to</v>
      </c>
      <c r="I11" s="5">
        <f t="shared" ref="I11:I16" si="7">C6</f>
        <v>0</v>
      </c>
      <c r="K11" s="32">
        <f t="shared" si="2"/>
        <v>1</v>
      </c>
      <c r="M11" s="41">
        <f t="shared" ref="M11:M12" si="8">C10</f>
        <v>0</v>
      </c>
      <c r="N11" s="35">
        <f>((1/K9)*(1/K15)*(1/K20)*(1/K24)*(1/K27)*(1/K29)*1*K31)</f>
        <v>1</v>
      </c>
      <c r="O11" s="35">
        <f t="shared" si="4"/>
        <v>1</v>
      </c>
      <c r="P11" s="35">
        <f t="shared" si="5"/>
        <v>0.125</v>
      </c>
      <c r="Q11" s="42">
        <f t="shared" si="6"/>
        <v>0.125</v>
      </c>
      <c r="S11" s="26" t="s">
        <v>15</v>
      </c>
      <c r="T11" s="28">
        <v>0.14285714285714285</v>
      </c>
    </row>
    <row r="12" spans="2:20" ht="24.95" customHeight="1" thickBot="1" x14ac:dyDescent="0.3">
      <c r="E12" s="70"/>
      <c r="F12" s="1" t="s">
        <v>3</v>
      </c>
      <c r="G12" s="2" t="s">
        <v>6</v>
      </c>
      <c r="H12" s="1" t="str">
        <f t="shared" si="0"/>
        <v>to</v>
      </c>
      <c r="I12" s="6">
        <f t="shared" si="7"/>
        <v>0</v>
      </c>
      <c r="K12" s="32">
        <f t="shared" si="2"/>
        <v>1</v>
      </c>
      <c r="M12" s="43">
        <f t="shared" si="8"/>
        <v>0</v>
      </c>
      <c r="N12" s="44">
        <f>((1/K10)*(1/K16)*(1/K21)*(1/K25)*(1/K28)*(1/K30)*(1/K31)*1)</f>
        <v>1</v>
      </c>
      <c r="O12" s="44">
        <f t="shared" si="4"/>
        <v>1</v>
      </c>
      <c r="P12" s="44">
        <f t="shared" si="5"/>
        <v>0.125</v>
      </c>
      <c r="Q12" s="42">
        <f t="shared" si="6"/>
        <v>0.125</v>
      </c>
      <c r="S12" s="29" t="s">
        <v>10</v>
      </c>
      <c r="T12" s="30">
        <v>0.1111111111111111</v>
      </c>
    </row>
    <row r="13" spans="2:20" ht="24.95" customHeight="1" thickBot="1" x14ac:dyDescent="0.3">
      <c r="E13" s="70"/>
      <c r="F13" s="1" t="s">
        <v>3</v>
      </c>
      <c r="G13" s="2" t="s">
        <v>6</v>
      </c>
      <c r="H13" s="1" t="str">
        <f t="shared" si="0"/>
        <v>to</v>
      </c>
      <c r="I13" s="6">
        <f t="shared" si="7"/>
        <v>0</v>
      </c>
      <c r="K13" s="32">
        <f t="shared" si="2"/>
        <v>1</v>
      </c>
      <c r="M13" s="47"/>
      <c r="N13" s="47"/>
      <c r="O13" s="47"/>
      <c r="P13" s="47"/>
      <c r="Q13" s="45">
        <f>SUM(Q5:Q12)</f>
        <v>1</v>
      </c>
    </row>
    <row r="14" spans="2:20" ht="24.95" customHeight="1" thickBot="1" x14ac:dyDescent="0.3">
      <c r="E14" s="70"/>
      <c r="F14" s="1" t="s">
        <v>3</v>
      </c>
      <c r="G14" s="2" t="s">
        <v>6</v>
      </c>
      <c r="H14" s="1" t="str">
        <f t="shared" si="0"/>
        <v>to</v>
      </c>
      <c r="I14" s="6">
        <f t="shared" si="7"/>
        <v>0</v>
      </c>
      <c r="K14" s="32">
        <f t="shared" si="2"/>
        <v>1</v>
      </c>
      <c r="M14" s="36" t="s">
        <v>22</v>
      </c>
      <c r="N14" s="37">
        <v>8</v>
      </c>
    </row>
    <row r="15" spans="2:20" ht="24.95" customHeight="1" x14ac:dyDescent="0.25">
      <c r="E15" s="70"/>
      <c r="F15" s="1" t="s">
        <v>3</v>
      </c>
      <c r="G15" s="2" t="s">
        <v>6</v>
      </c>
      <c r="H15" s="1" t="str">
        <f t="shared" si="0"/>
        <v>to</v>
      </c>
      <c r="I15" s="6">
        <f t="shared" si="7"/>
        <v>0</v>
      </c>
      <c r="K15" s="32">
        <f t="shared" si="2"/>
        <v>1</v>
      </c>
    </row>
    <row r="16" spans="2:20" ht="24.95" customHeight="1" thickBot="1" x14ac:dyDescent="0.3">
      <c r="E16" s="71"/>
      <c r="F16" s="7" t="s">
        <v>3</v>
      </c>
      <c r="G16" s="8" t="s">
        <v>6</v>
      </c>
      <c r="H16" s="7" t="str">
        <f t="shared" si="0"/>
        <v>to</v>
      </c>
      <c r="I16" s="9">
        <f t="shared" si="7"/>
        <v>0</v>
      </c>
      <c r="K16" s="32">
        <f t="shared" si="2"/>
        <v>1</v>
      </c>
    </row>
    <row r="17" spans="5:11" ht="24.95" customHeight="1" x14ac:dyDescent="0.25">
      <c r="E17" s="69">
        <f>C6</f>
        <v>0</v>
      </c>
      <c r="F17" s="3" t="s">
        <v>3</v>
      </c>
      <c r="G17" s="4" t="s">
        <v>6</v>
      </c>
      <c r="H17" s="3" t="str">
        <f t="shared" si="0"/>
        <v>to</v>
      </c>
      <c r="I17" s="5">
        <f>C7</f>
        <v>0</v>
      </c>
      <c r="K17" s="32">
        <f t="shared" si="2"/>
        <v>1</v>
      </c>
    </row>
    <row r="18" spans="5:11" ht="24.95" customHeight="1" x14ac:dyDescent="0.25">
      <c r="E18" s="70"/>
      <c r="F18" s="1" t="s">
        <v>3</v>
      </c>
      <c r="G18" s="2" t="s">
        <v>6</v>
      </c>
      <c r="H18" s="1" t="str">
        <f t="shared" si="0"/>
        <v>to</v>
      </c>
      <c r="I18" s="6">
        <f>C8</f>
        <v>0</v>
      </c>
      <c r="K18" s="32">
        <f t="shared" si="2"/>
        <v>1</v>
      </c>
    </row>
    <row r="19" spans="5:11" ht="24.95" customHeight="1" x14ac:dyDescent="0.25">
      <c r="E19" s="70"/>
      <c r="F19" s="1" t="s">
        <v>3</v>
      </c>
      <c r="G19" s="2" t="s">
        <v>6</v>
      </c>
      <c r="H19" s="1" t="str">
        <f t="shared" si="0"/>
        <v>to</v>
      </c>
      <c r="I19" s="6">
        <f>C9</f>
        <v>0</v>
      </c>
      <c r="K19" s="32">
        <f t="shared" si="2"/>
        <v>1</v>
      </c>
    </row>
    <row r="20" spans="5:11" ht="24.95" customHeight="1" x14ac:dyDescent="0.25">
      <c r="E20" s="70"/>
      <c r="F20" s="1" t="s">
        <v>3</v>
      </c>
      <c r="G20" s="2" t="s">
        <v>6</v>
      </c>
      <c r="H20" s="1" t="str">
        <f t="shared" si="0"/>
        <v>to</v>
      </c>
      <c r="I20" s="6">
        <f>C10</f>
        <v>0</v>
      </c>
      <c r="K20" s="32">
        <f t="shared" si="2"/>
        <v>1</v>
      </c>
    </row>
    <row r="21" spans="5:11" ht="24.95" customHeight="1" thickBot="1" x14ac:dyDescent="0.3">
      <c r="E21" s="71"/>
      <c r="F21" s="7" t="s">
        <v>3</v>
      </c>
      <c r="G21" s="8" t="s">
        <v>6</v>
      </c>
      <c r="H21" s="7" t="str">
        <f t="shared" si="0"/>
        <v>to</v>
      </c>
      <c r="I21" s="9">
        <f>C11</f>
        <v>0</v>
      </c>
      <c r="K21" s="32">
        <f t="shared" si="2"/>
        <v>1</v>
      </c>
    </row>
    <row r="22" spans="5:11" ht="24.95" customHeight="1" x14ac:dyDescent="0.25">
      <c r="E22" s="69">
        <f>C7</f>
        <v>0</v>
      </c>
      <c r="F22" s="3" t="s">
        <v>3</v>
      </c>
      <c r="G22" s="4" t="s">
        <v>6</v>
      </c>
      <c r="H22" s="3" t="str">
        <f t="shared" si="0"/>
        <v>to</v>
      </c>
      <c r="I22" s="5">
        <f>C8</f>
        <v>0</v>
      </c>
      <c r="K22" s="32">
        <f t="shared" si="2"/>
        <v>1</v>
      </c>
    </row>
    <row r="23" spans="5:11" ht="24.95" customHeight="1" x14ac:dyDescent="0.25">
      <c r="E23" s="70"/>
      <c r="F23" s="1" t="s">
        <v>3</v>
      </c>
      <c r="G23" s="2" t="s">
        <v>6</v>
      </c>
      <c r="H23" s="1" t="str">
        <f t="shared" si="0"/>
        <v>to</v>
      </c>
      <c r="I23" s="6">
        <f>C9</f>
        <v>0</v>
      </c>
      <c r="K23" s="32">
        <f t="shared" si="2"/>
        <v>1</v>
      </c>
    </row>
    <row r="24" spans="5:11" ht="24.95" customHeight="1" x14ac:dyDescent="0.25">
      <c r="E24" s="70"/>
      <c r="F24" s="1" t="s">
        <v>3</v>
      </c>
      <c r="G24" s="2" t="s">
        <v>6</v>
      </c>
      <c r="H24" s="1" t="str">
        <f t="shared" si="0"/>
        <v>to</v>
      </c>
      <c r="I24" s="6">
        <f>C10</f>
        <v>0</v>
      </c>
      <c r="K24" s="32">
        <f t="shared" si="2"/>
        <v>1</v>
      </c>
    </row>
    <row r="25" spans="5:11" ht="24.95" customHeight="1" thickBot="1" x14ac:dyDescent="0.3">
      <c r="E25" s="71"/>
      <c r="F25" s="7" t="s">
        <v>3</v>
      </c>
      <c r="G25" s="8" t="s">
        <v>6</v>
      </c>
      <c r="H25" s="7" t="str">
        <f t="shared" si="0"/>
        <v>to</v>
      </c>
      <c r="I25" s="9">
        <f>C11</f>
        <v>0</v>
      </c>
      <c r="K25" s="32">
        <f t="shared" si="2"/>
        <v>1</v>
      </c>
    </row>
    <row r="26" spans="5:11" ht="24.95" customHeight="1" x14ac:dyDescent="0.25">
      <c r="E26" s="69">
        <f>C8</f>
        <v>0</v>
      </c>
      <c r="F26" s="3" t="s">
        <v>3</v>
      </c>
      <c r="G26" s="4" t="s">
        <v>6</v>
      </c>
      <c r="H26" s="3" t="str">
        <f t="shared" si="0"/>
        <v>to</v>
      </c>
      <c r="I26" s="5">
        <f>C9</f>
        <v>0</v>
      </c>
      <c r="K26" s="32">
        <f t="shared" si="2"/>
        <v>1</v>
      </c>
    </row>
    <row r="27" spans="5:11" ht="24.95" customHeight="1" x14ac:dyDescent="0.25">
      <c r="E27" s="70"/>
      <c r="F27" s="1" t="s">
        <v>3</v>
      </c>
      <c r="G27" s="2" t="s">
        <v>6</v>
      </c>
      <c r="H27" s="1" t="str">
        <f t="shared" si="0"/>
        <v>to</v>
      </c>
      <c r="I27" s="6">
        <f>C10</f>
        <v>0</v>
      </c>
      <c r="K27" s="32">
        <f t="shared" si="2"/>
        <v>1</v>
      </c>
    </row>
    <row r="28" spans="5:11" ht="24.95" customHeight="1" thickBot="1" x14ac:dyDescent="0.3">
      <c r="E28" s="71"/>
      <c r="F28" s="7" t="s">
        <v>3</v>
      </c>
      <c r="G28" s="8" t="s">
        <v>6</v>
      </c>
      <c r="H28" s="7" t="str">
        <f t="shared" si="0"/>
        <v>to</v>
      </c>
      <c r="I28" s="9">
        <f>C11</f>
        <v>0</v>
      </c>
      <c r="K28" s="32">
        <f t="shared" si="2"/>
        <v>1</v>
      </c>
    </row>
    <row r="29" spans="5:11" ht="24.95" customHeight="1" x14ac:dyDescent="0.25">
      <c r="E29" s="69">
        <f>C9</f>
        <v>0</v>
      </c>
      <c r="F29" s="3" t="s">
        <v>3</v>
      </c>
      <c r="G29" s="4" t="s">
        <v>6</v>
      </c>
      <c r="H29" s="3" t="str">
        <f t="shared" si="0"/>
        <v>to</v>
      </c>
      <c r="I29" s="5">
        <f>C10</f>
        <v>0</v>
      </c>
      <c r="K29" s="32">
        <f t="shared" si="2"/>
        <v>1</v>
      </c>
    </row>
    <row r="30" spans="5:11" ht="24.95" customHeight="1" thickBot="1" x14ac:dyDescent="0.3">
      <c r="E30" s="71"/>
      <c r="F30" s="7" t="s">
        <v>3</v>
      </c>
      <c r="G30" s="8" t="s">
        <v>6</v>
      </c>
      <c r="H30" s="7" t="str">
        <f t="shared" si="0"/>
        <v>to</v>
      </c>
      <c r="I30" s="9">
        <f>C11</f>
        <v>0</v>
      </c>
      <c r="K30" s="32">
        <f t="shared" si="2"/>
        <v>1</v>
      </c>
    </row>
    <row r="31" spans="5:11" ht="24.95" customHeight="1" thickBot="1" x14ac:dyDescent="0.3">
      <c r="E31" s="10">
        <f>C10</f>
        <v>0</v>
      </c>
      <c r="F31" s="11" t="s">
        <v>3</v>
      </c>
      <c r="G31" s="12" t="s">
        <v>6</v>
      </c>
      <c r="H31" s="11" t="str">
        <f t="shared" si="0"/>
        <v>to</v>
      </c>
      <c r="I31" s="13">
        <f>C11</f>
        <v>0</v>
      </c>
      <c r="K31" s="33">
        <f t="shared" si="2"/>
        <v>1</v>
      </c>
    </row>
    <row r="32" spans="5:11" ht="24.95" customHeight="1" x14ac:dyDescent="0.25"/>
    <row r="33" ht="24.95" customHeight="1" x14ac:dyDescent="0.25"/>
    <row r="34" ht="24.95" customHeight="1" x14ac:dyDescent="0.25"/>
    <row r="35" ht="24.95" customHeight="1" x14ac:dyDescent="0.25"/>
    <row r="36" ht="24.95" customHeight="1" x14ac:dyDescent="0.25"/>
    <row r="37" ht="24.95" customHeight="1" x14ac:dyDescent="0.25"/>
    <row r="38" ht="24.95" customHeight="1" x14ac:dyDescent="0.25"/>
    <row r="39" ht="24.95" customHeight="1" x14ac:dyDescent="0.25"/>
  </sheetData>
  <mergeCells count="11">
    <mergeCell ref="E22:E25"/>
    <mergeCell ref="E26:E28"/>
    <mergeCell ref="E29:E30"/>
    <mergeCell ref="E2:I2"/>
    <mergeCell ref="M3:Q3"/>
    <mergeCell ref="M2:Q2"/>
    <mergeCell ref="B2:C2"/>
    <mergeCell ref="E3:I3"/>
    <mergeCell ref="E4:E10"/>
    <mergeCell ref="E11:E16"/>
    <mergeCell ref="E17:E21"/>
  </mergeCells>
  <dataValidations count="1">
    <dataValidation type="list" allowBlank="1" showInputMessage="1" showErrorMessage="1" sqref="G4:G31" xr:uid="{6EBDE951-69E1-4A4A-8981-3DCA93FBBF75}">
      <formula1>$S$4:$S$12</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3A75D-7E25-4EAA-AFA4-8978E278C534}">
  <dimension ref="B1:T39"/>
  <sheetViews>
    <sheetView showGridLines="0" topLeftCell="A3" workbookViewId="0">
      <selection activeCell="B4" sqref="B4:C12"/>
    </sheetView>
  </sheetViews>
  <sheetFormatPr defaultColWidth="8.7109375" defaultRowHeight="15" x14ac:dyDescent="0.25"/>
  <cols>
    <col min="1" max="2" width="8.7109375" style="46"/>
    <col min="3" max="3" width="44.140625" style="46" customWidth="1"/>
    <col min="4" max="4" width="8.7109375" style="46"/>
    <col min="5" max="5" width="25.5703125" style="46" customWidth="1"/>
    <col min="6" max="6" width="8.7109375" style="46"/>
    <col min="7" max="8" width="20.5703125" style="46" customWidth="1"/>
    <col min="9" max="9" width="25.5703125" style="46" customWidth="1"/>
    <col min="10" max="12" width="8.7109375" style="46"/>
    <col min="13" max="13" width="25.5703125" style="46" customWidth="1"/>
    <col min="14" max="17" width="15.5703125" style="46" customWidth="1"/>
    <col min="18" max="18" width="8.7109375" style="46"/>
    <col min="19" max="19" width="20.5703125" style="46" customWidth="1"/>
    <col min="20" max="16384" width="8.7109375" style="46"/>
  </cols>
  <sheetData>
    <row r="1" spans="2:20" ht="15.75" thickBot="1" x14ac:dyDescent="0.3"/>
    <row r="2" spans="2:20" ht="45" customHeight="1" thickBot="1" x14ac:dyDescent="0.3">
      <c r="B2" s="72" t="s">
        <v>1</v>
      </c>
      <c r="C2" s="73"/>
      <c r="E2" s="74" t="s">
        <v>11</v>
      </c>
      <c r="F2" s="75"/>
      <c r="G2" s="75"/>
      <c r="H2" s="75"/>
      <c r="I2" s="76"/>
      <c r="M2" s="72" t="s">
        <v>23</v>
      </c>
      <c r="N2" s="77"/>
      <c r="O2" s="77"/>
      <c r="P2" s="77"/>
      <c r="Q2" s="73"/>
    </row>
    <row r="3" spans="2:20" ht="42" customHeight="1" thickBot="1" x14ac:dyDescent="0.3">
      <c r="B3" s="14" t="s">
        <v>0</v>
      </c>
      <c r="C3" s="15" t="s">
        <v>24</v>
      </c>
      <c r="E3" s="78" t="s">
        <v>2</v>
      </c>
      <c r="F3" s="79"/>
      <c r="G3" s="79"/>
      <c r="H3" s="79"/>
      <c r="I3" s="80"/>
      <c r="K3" s="34" t="s">
        <v>13</v>
      </c>
      <c r="M3" s="81" t="s">
        <v>16</v>
      </c>
      <c r="N3" s="82"/>
      <c r="O3" s="82"/>
      <c r="P3" s="83"/>
      <c r="Q3" s="84"/>
      <c r="S3" s="22" t="s">
        <v>12</v>
      </c>
      <c r="T3" s="23" t="s">
        <v>13</v>
      </c>
    </row>
    <row r="4" spans="2:20" ht="24.95" customHeight="1" x14ac:dyDescent="0.25">
      <c r="B4" s="16"/>
      <c r="C4" s="17"/>
      <c r="E4" s="69">
        <f>C4</f>
        <v>0</v>
      </c>
      <c r="F4" s="3" t="s">
        <v>3</v>
      </c>
      <c r="G4" s="4" t="s">
        <v>4</v>
      </c>
      <c r="H4" s="3" t="str">
        <f>IF(G4="Equal","to","important than")</f>
        <v>important than</v>
      </c>
      <c r="I4" s="5">
        <f>C5</f>
        <v>0</v>
      </c>
      <c r="K4" s="31">
        <f>VLOOKUP(G4,$S$4:$T$12,2,FALSE)</f>
        <v>0.33333333333333331</v>
      </c>
      <c r="M4" s="38" t="s">
        <v>17</v>
      </c>
      <c r="N4" s="39" t="s">
        <v>18</v>
      </c>
      <c r="O4" s="39" t="s">
        <v>19</v>
      </c>
      <c r="P4" s="39" t="s">
        <v>20</v>
      </c>
      <c r="Q4" s="40" t="s">
        <v>21</v>
      </c>
      <c r="S4" s="24" t="s">
        <v>14</v>
      </c>
      <c r="T4" s="25">
        <v>9</v>
      </c>
    </row>
    <row r="5" spans="2:20" ht="24.95" customHeight="1" x14ac:dyDescent="0.25">
      <c r="B5" s="18"/>
      <c r="C5" s="19"/>
      <c r="E5" s="70"/>
      <c r="F5" s="1" t="s">
        <v>3</v>
      </c>
      <c r="G5" s="2" t="s">
        <v>5</v>
      </c>
      <c r="H5" s="1" t="str">
        <f t="shared" ref="H5:H39" si="0">IF(G5="Equal","to","important than")</f>
        <v>important than</v>
      </c>
      <c r="I5" s="6">
        <f t="shared" ref="I5:I11" si="1">C6</f>
        <v>0</v>
      </c>
      <c r="K5" s="32">
        <f t="shared" ref="K5:K39" si="2">VLOOKUP(G5,$S$4:$T$12,2,FALSE)</f>
        <v>5</v>
      </c>
      <c r="M5" s="41">
        <f>C4</f>
        <v>0</v>
      </c>
      <c r="N5" s="35">
        <f>1*K4*K5*K6*K7*K8*K9*K10*K11</f>
        <v>0.15555555555555556</v>
      </c>
      <c r="O5" s="35">
        <f>POWER(N5,(1/$N$15))</f>
        <v>0.81322271880650832</v>
      </c>
      <c r="P5" s="35">
        <f>O5/SUM($O$5:$O$13)</f>
        <v>8.899252386575221E-2</v>
      </c>
      <c r="Q5" s="42">
        <f>P5</f>
        <v>8.899252386575221E-2</v>
      </c>
      <c r="S5" s="26" t="s">
        <v>7</v>
      </c>
      <c r="T5" s="27">
        <v>7</v>
      </c>
    </row>
    <row r="6" spans="2:20" ht="24.95" customHeight="1" x14ac:dyDescent="0.25">
      <c r="B6" s="18"/>
      <c r="C6" s="19"/>
      <c r="E6" s="70"/>
      <c r="F6" s="1" t="s">
        <v>3</v>
      </c>
      <c r="G6" s="2" t="s">
        <v>6</v>
      </c>
      <c r="H6" s="1" t="str">
        <f t="shared" si="0"/>
        <v>to</v>
      </c>
      <c r="I6" s="6">
        <f t="shared" si="1"/>
        <v>0</v>
      </c>
      <c r="K6" s="32">
        <f t="shared" si="2"/>
        <v>1</v>
      </c>
      <c r="M6" s="41">
        <f t="shared" ref="M6:M13" si="3">C5</f>
        <v>0</v>
      </c>
      <c r="N6" s="35">
        <f>((1/K4)*1*K12*K13*K14*K15*K16*K17*K18)</f>
        <v>3</v>
      </c>
      <c r="O6" s="35">
        <f t="shared" ref="O6:O13" si="4">POWER(N6,(1/$N$15))</f>
        <v>1.129830963909753</v>
      </c>
      <c r="P6" s="35">
        <f t="shared" ref="P6:P13" si="5">O6/SUM($O$5:$O$13)</f>
        <v>0.1236395721550516</v>
      </c>
      <c r="Q6" s="42">
        <f t="shared" ref="Q6:Q13" si="6">P6</f>
        <v>0.1236395721550516</v>
      </c>
      <c r="S6" s="26" t="s">
        <v>5</v>
      </c>
      <c r="T6" s="27">
        <v>5</v>
      </c>
    </row>
    <row r="7" spans="2:20" ht="24.95" customHeight="1" x14ac:dyDescent="0.25">
      <c r="B7" s="18"/>
      <c r="C7" s="19"/>
      <c r="E7" s="70"/>
      <c r="F7" s="1" t="s">
        <v>3</v>
      </c>
      <c r="G7" s="2" t="s">
        <v>7</v>
      </c>
      <c r="H7" s="1" t="str">
        <f t="shared" si="0"/>
        <v>important than</v>
      </c>
      <c r="I7" s="6">
        <f t="shared" si="1"/>
        <v>0</v>
      </c>
      <c r="K7" s="32">
        <f t="shared" si="2"/>
        <v>7</v>
      </c>
      <c r="M7" s="41">
        <f t="shared" si="3"/>
        <v>0</v>
      </c>
      <c r="N7" s="35">
        <f>((1/K5)*(1/K12)*1*K19*K20*K21*K22*K23*K24)</f>
        <v>0.2</v>
      </c>
      <c r="O7" s="35">
        <f t="shared" si="4"/>
        <v>0.83625103095037345</v>
      </c>
      <c r="P7" s="35">
        <f t="shared" si="5"/>
        <v>9.1512556288184457E-2</v>
      </c>
      <c r="Q7" s="42">
        <f t="shared" si="6"/>
        <v>9.1512556288184457E-2</v>
      </c>
      <c r="S7" s="26" t="s">
        <v>9</v>
      </c>
      <c r="T7" s="27">
        <v>3</v>
      </c>
    </row>
    <row r="8" spans="2:20" ht="24.95" customHeight="1" x14ac:dyDescent="0.25">
      <c r="B8" s="18"/>
      <c r="C8" s="19"/>
      <c r="E8" s="70"/>
      <c r="F8" s="1" t="s">
        <v>3</v>
      </c>
      <c r="G8" s="2" t="s">
        <v>8</v>
      </c>
      <c r="H8" s="1" t="str">
        <f t="shared" si="0"/>
        <v>important than</v>
      </c>
      <c r="I8" s="6">
        <f t="shared" si="1"/>
        <v>0</v>
      </c>
      <c r="K8" s="32">
        <f t="shared" si="2"/>
        <v>0.2</v>
      </c>
      <c r="M8" s="41">
        <f t="shared" si="3"/>
        <v>0</v>
      </c>
      <c r="N8" s="35">
        <f>((1/K6)*(1/K13)*(1/K19)*1*K25*K26*K27*K28*K29)</f>
        <v>1</v>
      </c>
      <c r="O8" s="35">
        <f t="shared" si="4"/>
        <v>1</v>
      </c>
      <c r="P8" s="35">
        <f t="shared" si="5"/>
        <v>0.10943192044162059</v>
      </c>
      <c r="Q8" s="42">
        <f t="shared" si="6"/>
        <v>0.10943192044162059</v>
      </c>
      <c r="S8" s="26" t="s">
        <v>6</v>
      </c>
      <c r="T8" s="27">
        <v>1</v>
      </c>
    </row>
    <row r="9" spans="2:20" ht="24.95" customHeight="1" x14ac:dyDescent="0.25">
      <c r="B9" s="18"/>
      <c r="C9" s="19"/>
      <c r="E9" s="70"/>
      <c r="F9" s="1" t="s">
        <v>3</v>
      </c>
      <c r="G9" s="2" t="s">
        <v>9</v>
      </c>
      <c r="H9" s="1" t="str">
        <f t="shared" si="0"/>
        <v>important than</v>
      </c>
      <c r="I9" s="6">
        <f t="shared" si="1"/>
        <v>0</v>
      </c>
      <c r="K9" s="32">
        <f t="shared" si="2"/>
        <v>3</v>
      </c>
      <c r="M9" s="41">
        <f t="shared" si="3"/>
        <v>0</v>
      </c>
      <c r="N9" s="35">
        <f>((1/K7)*(1/K14)*(1/K20)*(1/K25)*1*K30*K31*K32*K33)</f>
        <v>0.14285714285714285</v>
      </c>
      <c r="O9" s="35">
        <f t="shared" si="4"/>
        <v>0.80556431173885656</v>
      </c>
      <c r="P9" s="35">
        <f t="shared" si="5"/>
        <v>8.8154449672815396E-2</v>
      </c>
      <c r="Q9" s="42">
        <f t="shared" si="6"/>
        <v>8.8154449672815396E-2</v>
      </c>
      <c r="S9" s="26" t="s">
        <v>4</v>
      </c>
      <c r="T9" s="28">
        <v>0.33333333333333331</v>
      </c>
    </row>
    <row r="10" spans="2:20" ht="24.95" customHeight="1" x14ac:dyDescent="0.25">
      <c r="B10" s="18"/>
      <c r="C10" s="19"/>
      <c r="E10" s="70"/>
      <c r="F10" s="1" t="s">
        <v>3</v>
      </c>
      <c r="G10" s="2" t="s">
        <v>10</v>
      </c>
      <c r="H10" s="1" t="str">
        <f t="shared" si="0"/>
        <v>important than</v>
      </c>
      <c r="I10" s="6">
        <f t="shared" si="1"/>
        <v>0</v>
      </c>
      <c r="K10" s="32">
        <f t="shared" si="2"/>
        <v>0.1111111111111111</v>
      </c>
      <c r="M10" s="41">
        <f t="shared" si="3"/>
        <v>0</v>
      </c>
      <c r="N10" s="35">
        <f>((1/K8)*(1/K15)*(1/K21)*(1/K26)*(1/K30)*1*K34*K35*K36)</f>
        <v>5</v>
      </c>
      <c r="O10" s="35">
        <f t="shared" si="4"/>
        <v>1.1958131745004019</v>
      </c>
      <c r="P10" s="35">
        <f t="shared" si="5"/>
        <v>0.13086013217496975</v>
      </c>
      <c r="Q10" s="42">
        <f t="shared" si="6"/>
        <v>0.13086013217496975</v>
      </c>
      <c r="S10" s="26" t="s">
        <v>8</v>
      </c>
      <c r="T10" s="28">
        <v>0.2</v>
      </c>
    </row>
    <row r="11" spans="2:20" ht="24.95" customHeight="1" thickBot="1" x14ac:dyDescent="0.3">
      <c r="B11" s="18"/>
      <c r="C11" s="19"/>
      <c r="E11" s="71"/>
      <c r="F11" s="7" t="s">
        <v>3</v>
      </c>
      <c r="G11" s="8" t="s">
        <v>8</v>
      </c>
      <c r="H11" s="7" t="str">
        <f t="shared" si="0"/>
        <v>important than</v>
      </c>
      <c r="I11" s="9">
        <f t="shared" si="1"/>
        <v>0</v>
      </c>
      <c r="K11" s="32">
        <f t="shared" si="2"/>
        <v>0.2</v>
      </c>
      <c r="M11" s="41">
        <f t="shared" si="3"/>
        <v>0</v>
      </c>
      <c r="N11" s="35">
        <f>((1/K9)*(1/K16)*(1/K22)*(1/K27)*(1/K31)*(1/K34)*1*K37*K38)</f>
        <v>0.33333333333333331</v>
      </c>
      <c r="O11" s="35">
        <f t="shared" si="4"/>
        <v>0.88508815207146019</v>
      </c>
      <c r="P11" s="35">
        <f t="shared" si="5"/>
        <v>9.6856896241305016E-2</v>
      </c>
      <c r="Q11" s="42">
        <f t="shared" si="6"/>
        <v>9.6856896241305016E-2</v>
      </c>
      <c r="S11" s="26" t="s">
        <v>15</v>
      </c>
      <c r="T11" s="28">
        <v>0.14285714285714285</v>
      </c>
    </row>
    <row r="12" spans="2:20" ht="24.95" customHeight="1" thickBot="1" x14ac:dyDescent="0.3">
      <c r="B12" s="20"/>
      <c r="C12" s="21"/>
      <c r="E12" s="69">
        <f>C5</f>
        <v>0</v>
      </c>
      <c r="F12" s="3" t="s">
        <v>3</v>
      </c>
      <c r="G12" s="4" t="s">
        <v>6</v>
      </c>
      <c r="H12" s="3" t="str">
        <f t="shared" si="0"/>
        <v>to</v>
      </c>
      <c r="I12" s="5">
        <f>C6</f>
        <v>0</v>
      </c>
      <c r="K12" s="32">
        <f t="shared" si="2"/>
        <v>1</v>
      </c>
      <c r="M12" s="41">
        <f t="shared" si="3"/>
        <v>0</v>
      </c>
      <c r="N12" s="35">
        <f>((1/K10*(1/K17)*(1/K23)*(1/K28)*(1/K32)*(1/K35)*(1/K37)*1*K39))</f>
        <v>9</v>
      </c>
      <c r="O12" s="35">
        <f t="shared" si="4"/>
        <v>1.2765180070092417</v>
      </c>
      <c r="P12" s="35">
        <f t="shared" si="5"/>
        <v>0.1396918169853314</v>
      </c>
      <c r="Q12" s="42">
        <f t="shared" si="6"/>
        <v>0.1396918169853314</v>
      </c>
      <c r="S12" s="29" t="s">
        <v>10</v>
      </c>
      <c r="T12" s="30">
        <v>0.1111111111111111</v>
      </c>
    </row>
    <row r="13" spans="2:20" ht="24.95" customHeight="1" thickBot="1" x14ac:dyDescent="0.3">
      <c r="E13" s="70"/>
      <c r="F13" s="1" t="s">
        <v>3</v>
      </c>
      <c r="G13" s="2" t="s">
        <v>6</v>
      </c>
      <c r="H13" s="1" t="str">
        <f t="shared" si="0"/>
        <v>to</v>
      </c>
      <c r="I13" s="6">
        <f t="shared" ref="I13:I18" si="7">C7</f>
        <v>0</v>
      </c>
      <c r="K13" s="32">
        <f t="shared" si="2"/>
        <v>1</v>
      </c>
      <c r="M13" s="43">
        <f t="shared" si="3"/>
        <v>0</v>
      </c>
      <c r="N13" s="44">
        <f>((1/K11)*(1/K18)*(1/K24)*(1/K29)*(1/K33)*(1/K36)*(1/K38)*(1/K39)*1)</f>
        <v>5</v>
      </c>
      <c r="O13" s="44">
        <f t="shared" si="4"/>
        <v>1.1958131745004019</v>
      </c>
      <c r="P13" s="44">
        <f t="shared" si="5"/>
        <v>0.13086013217496975</v>
      </c>
      <c r="Q13" s="42">
        <f t="shared" si="6"/>
        <v>0.13086013217496975</v>
      </c>
    </row>
    <row r="14" spans="2:20" ht="24.95" customHeight="1" thickBot="1" x14ac:dyDescent="0.3">
      <c r="E14" s="70"/>
      <c r="F14" s="1" t="s">
        <v>3</v>
      </c>
      <c r="G14" s="2" t="s">
        <v>6</v>
      </c>
      <c r="H14" s="1" t="str">
        <f t="shared" si="0"/>
        <v>to</v>
      </c>
      <c r="I14" s="6">
        <f t="shared" si="7"/>
        <v>0</v>
      </c>
      <c r="K14" s="32">
        <f t="shared" si="2"/>
        <v>1</v>
      </c>
      <c r="M14" s="47"/>
      <c r="N14" s="47"/>
      <c r="O14" s="47"/>
      <c r="P14" s="47"/>
      <c r="Q14" s="45">
        <f>SUM(Q5:Q13)</f>
        <v>1.0000000000000002</v>
      </c>
    </row>
    <row r="15" spans="2:20" ht="24.95" customHeight="1" thickBot="1" x14ac:dyDescent="0.3">
      <c r="E15" s="70"/>
      <c r="F15" s="1" t="s">
        <v>3</v>
      </c>
      <c r="G15" s="2" t="s">
        <v>6</v>
      </c>
      <c r="H15" s="1" t="str">
        <f t="shared" si="0"/>
        <v>to</v>
      </c>
      <c r="I15" s="6">
        <f t="shared" si="7"/>
        <v>0</v>
      </c>
      <c r="K15" s="32">
        <f t="shared" si="2"/>
        <v>1</v>
      </c>
      <c r="M15" s="36" t="s">
        <v>22</v>
      </c>
      <c r="N15" s="37">
        <v>9</v>
      </c>
    </row>
    <row r="16" spans="2:20" ht="24.95" customHeight="1" x14ac:dyDescent="0.25">
      <c r="E16" s="70"/>
      <c r="F16" s="1" t="s">
        <v>3</v>
      </c>
      <c r="G16" s="2" t="s">
        <v>6</v>
      </c>
      <c r="H16" s="1" t="str">
        <f t="shared" si="0"/>
        <v>to</v>
      </c>
      <c r="I16" s="6">
        <f t="shared" si="7"/>
        <v>0</v>
      </c>
      <c r="K16" s="32">
        <f t="shared" si="2"/>
        <v>1</v>
      </c>
    </row>
    <row r="17" spans="5:11" ht="24.95" customHeight="1" x14ac:dyDescent="0.25">
      <c r="E17" s="70"/>
      <c r="F17" s="1" t="s">
        <v>3</v>
      </c>
      <c r="G17" s="2" t="s">
        <v>6</v>
      </c>
      <c r="H17" s="1" t="str">
        <f t="shared" si="0"/>
        <v>to</v>
      </c>
      <c r="I17" s="6">
        <f t="shared" si="7"/>
        <v>0</v>
      </c>
      <c r="K17" s="32">
        <f t="shared" si="2"/>
        <v>1</v>
      </c>
    </row>
    <row r="18" spans="5:11" ht="24.95" customHeight="1" thickBot="1" x14ac:dyDescent="0.3">
      <c r="E18" s="71"/>
      <c r="F18" s="7" t="s">
        <v>3</v>
      </c>
      <c r="G18" s="8" t="s">
        <v>6</v>
      </c>
      <c r="H18" s="7" t="str">
        <f t="shared" si="0"/>
        <v>to</v>
      </c>
      <c r="I18" s="9">
        <f t="shared" si="7"/>
        <v>0</v>
      </c>
      <c r="K18" s="32">
        <f t="shared" si="2"/>
        <v>1</v>
      </c>
    </row>
    <row r="19" spans="5:11" ht="24.95" customHeight="1" x14ac:dyDescent="0.25">
      <c r="E19" s="69">
        <f>C6</f>
        <v>0</v>
      </c>
      <c r="F19" s="3" t="s">
        <v>3</v>
      </c>
      <c r="G19" s="4" t="s">
        <v>6</v>
      </c>
      <c r="H19" s="3" t="str">
        <f t="shared" si="0"/>
        <v>to</v>
      </c>
      <c r="I19" s="5">
        <f>C7</f>
        <v>0</v>
      </c>
      <c r="K19" s="32">
        <f t="shared" si="2"/>
        <v>1</v>
      </c>
    </row>
    <row r="20" spans="5:11" ht="24.95" customHeight="1" x14ac:dyDescent="0.25">
      <c r="E20" s="70"/>
      <c r="F20" s="1" t="s">
        <v>3</v>
      </c>
      <c r="G20" s="2" t="s">
        <v>6</v>
      </c>
      <c r="H20" s="1" t="str">
        <f t="shared" si="0"/>
        <v>to</v>
      </c>
      <c r="I20" s="6">
        <f t="shared" ref="I20:I24" si="8">C8</f>
        <v>0</v>
      </c>
      <c r="K20" s="32">
        <f t="shared" si="2"/>
        <v>1</v>
      </c>
    </row>
    <row r="21" spans="5:11" ht="24.95" customHeight="1" x14ac:dyDescent="0.25">
      <c r="E21" s="70"/>
      <c r="F21" s="1" t="s">
        <v>3</v>
      </c>
      <c r="G21" s="2" t="s">
        <v>6</v>
      </c>
      <c r="H21" s="1" t="str">
        <f t="shared" si="0"/>
        <v>to</v>
      </c>
      <c r="I21" s="6">
        <f t="shared" si="8"/>
        <v>0</v>
      </c>
      <c r="K21" s="32">
        <f t="shared" si="2"/>
        <v>1</v>
      </c>
    </row>
    <row r="22" spans="5:11" ht="24.95" customHeight="1" x14ac:dyDescent="0.25">
      <c r="E22" s="70"/>
      <c r="F22" s="1" t="s">
        <v>3</v>
      </c>
      <c r="G22" s="2" t="s">
        <v>6</v>
      </c>
      <c r="H22" s="1" t="str">
        <f t="shared" si="0"/>
        <v>to</v>
      </c>
      <c r="I22" s="6">
        <f t="shared" si="8"/>
        <v>0</v>
      </c>
      <c r="K22" s="32">
        <f t="shared" si="2"/>
        <v>1</v>
      </c>
    </row>
    <row r="23" spans="5:11" ht="24.95" customHeight="1" x14ac:dyDescent="0.25">
      <c r="E23" s="70"/>
      <c r="F23" s="1" t="s">
        <v>3</v>
      </c>
      <c r="G23" s="2" t="s">
        <v>6</v>
      </c>
      <c r="H23" s="1" t="str">
        <f t="shared" si="0"/>
        <v>to</v>
      </c>
      <c r="I23" s="6">
        <f t="shared" si="8"/>
        <v>0</v>
      </c>
      <c r="K23" s="32">
        <f t="shared" si="2"/>
        <v>1</v>
      </c>
    </row>
    <row r="24" spans="5:11" ht="24.95" customHeight="1" thickBot="1" x14ac:dyDescent="0.3">
      <c r="E24" s="71"/>
      <c r="F24" s="7" t="s">
        <v>3</v>
      </c>
      <c r="G24" s="8" t="s">
        <v>6</v>
      </c>
      <c r="H24" s="7" t="str">
        <f t="shared" si="0"/>
        <v>to</v>
      </c>
      <c r="I24" s="9">
        <f t="shared" si="8"/>
        <v>0</v>
      </c>
      <c r="K24" s="32">
        <f t="shared" si="2"/>
        <v>1</v>
      </c>
    </row>
    <row r="25" spans="5:11" ht="24.95" customHeight="1" x14ac:dyDescent="0.25">
      <c r="E25" s="69">
        <f>C7</f>
        <v>0</v>
      </c>
      <c r="F25" s="3" t="s">
        <v>3</v>
      </c>
      <c r="G25" s="4" t="s">
        <v>6</v>
      </c>
      <c r="H25" s="3" t="str">
        <f t="shared" si="0"/>
        <v>to</v>
      </c>
      <c r="I25" s="5">
        <f>C8</f>
        <v>0</v>
      </c>
      <c r="K25" s="32">
        <f t="shared" si="2"/>
        <v>1</v>
      </c>
    </row>
    <row r="26" spans="5:11" ht="24.95" customHeight="1" x14ac:dyDescent="0.25">
      <c r="E26" s="70"/>
      <c r="F26" s="1" t="s">
        <v>3</v>
      </c>
      <c r="G26" s="2" t="s">
        <v>6</v>
      </c>
      <c r="H26" s="1" t="str">
        <f t="shared" si="0"/>
        <v>to</v>
      </c>
      <c r="I26" s="6">
        <f t="shared" ref="I26:I29" si="9">C9</f>
        <v>0</v>
      </c>
      <c r="K26" s="32">
        <f t="shared" si="2"/>
        <v>1</v>
      </c>
    </row>
    <row r="27" spans="5:11" ht="24.95" customHeight="1" x14ac:dyDescent="0.25">
      <c r="E27" s="70"/>
      <c r="F27" s="1" t="s">
        <v>3</v>
      </c>
      <c r="G27" s="2" t="s">
        <v>6</v>
      </c>
      <c r="H27" s="1" t="str">
        <f t="shared" si="0"/>
        <v>to</v>
      </c>
      <c r="I27" s="6">
        <f t="shared" si="9"/>
        <v>0</v>
      </c>
      <c r="K27" s="32">
        <f t="shared" si="2"/>
        <v>1</v>
      </c>
    </row>
    <row r="28" spans="5:11" ht="24.95" customHeight="1" x14ac:dyDescent="0.25">
      <c r="E28" s="70"/>
      <c r="F28" s="1" t="s">
        <v>3</v>
      </c>
      <c r="G28" s="2" t="s">
        <v>6</v>
      </c>
      <c r="H28" s="1" t="str">
        <f t="shared" si="0"/>
        <v>to</v>
      </c>
      <c r="I28" s="6">
        <f t="shared" si="9"/>
        <v>0</v>
      </c>
      <c r="K28" s="32">
        <f t="shared" si="2"/>
        <v>1</v>
      </c>
    </row>
    <row r="29" spans="5:11" ht="24.95" customHeight="1" thickBot="1" x14ac:dyDescent="0.3">
      <c r="E29" s="71"/>
      <c r="F29" s="7" t="s">
        <v>3</v>
      </c>
      <c r="G29" s="8" t="s">
        <v>6</v>
      </c>
      <c r="H29" s="7" t="str">
        <f t="shared" si="0"/>
        <v>to</v>
      </c>
      <c r="I29" s="9">
        <f t="shared" si="9"/>
        <v>0</v>
      </c>
      <c r="K29" s="32">
        <f t="shared" si="2"/>
        <v>1</v>
      </c>
    </row>
    <row r="30" spans="5:11" ht="24.95" customHeight="1" x14ac:dyDescent="0.25">
      <c r="E30" s="69">
        <f>C8</f>
        <v>0</v>
      </c>
      <c r="F30" s="3" t="s">
        <v>3</v>
      </c>
      <c r="G30" s="4" t="s">
        <v>6</v>
      </c>
      <c r="H30" s="3" t="str">
        <f t="shared" si="0"/>
        <v>to</v>
      </c>
      <c r="I30" s="5">
        <f>C9</f>
        <v>0</v>
      </c>
      <c r="K30" s="32">
        <f t="shared" si="2"/>
        <v>1</v>
      </c>
    </row>
    <row r="31" spans="5:11" ht="24.95" customHeight="1" x14ac:dyDescent="0.25">
      <c r="E31" s="70"/>
      <c r="F31" s="1" t="s">
        <v>3</v>
      </c>
      <c r="G31" s="2" t="s">
        <v>6</v>
      </c>
      <c r="H31" s="1" t="str">
        <f t="shared" si="0"/>
        <v>to</v>
      </c>
      <c r="I31" s="6">
        <f t="shared" ref="I31:I33" si="10">C10</f>
        <v>0</v>
      </c>
      <c r="K31" s="32">
        <f t="shared" si="2"/>
        <v>1</v>
      </c>
    </row>
    <row r="32" spans="5:11" ht="24.95" customHeight="1" x14ac:dyDescent="0.25">
      <c r="E32" s="70"/>
      <c r="F32" s="1" t="s">
        <v>3</v>
      </c>
      <c r="G32" s="2" t="s">
        <v>6</v>
      </c>
      <c r="H32" s="1" t="str">
        <f t="shared" si="0"/>
        <v>to</v>
      </c>
      <c r="I32" s="6">
        <f t="shared" si="10"/>
        <v>0</v>
      </c>
      <c r="K32" s="32">
        <f t="shared" si="2"/>
        <v>1</v>
      </c>
    </row>
    <row r="33" spans="5:11" ht="24.95" customHeight="1" thickBot="1" x14ac:dyDescent="0.3">
      <c r="E33" s="71"/>
      <c r="F33" s="7" t="s">
        <v>3</v>
      </c>
      <c r="G33" s="8" t="s">
        <v>6</v>
      </c>
      <c r="H33" s="7" t="str">
        <f t="shared" si="0"/>
        <v>to</v>
      </c>
      <c r="I33" s="9">
        <f t="shared" si="10"/>
        <v>0</v>
      </c>
      <c r="K33" s="32">
        <f t="shared" si="2"/>
        <v>1</v>
      </c>
    </row>
    <row r="34" spans="5:11" ht="24.95" customHeight="1" x14ac:dyDescent="0.25">
      <c r="E34" s="69">
        <f>C9</f>
        <v>0</v>
      </c>
      <c r="F34" s="3" t="s">
        <v>3</v>
      </c>
      <c r="G34" s="4" t="s">
        <v>6</v>
      </c>
      <c r="H34" s="3" t="str">
        <f t="shared" si="0"/>
        <v>to</v>
      </c>
      <c r="I34" s="5">
        <f>C10</f>
        <v>0</v>
      </c>
      <c r="K34" s="32">
        <f t="shared" si="2"/>
        <v>1</v>
      </c>
    </row>
    <row r="35" spans="5:11" ht="24.95" customHeight="1" x14ac:dyDescent="0.25">
      <c r="E35" s="70"/>
      <c r="F35" s="1" t="s">
        <v>3</v>
      </c>
      <c r="G35" s="2" t="s">
        <v>6</v>
      </c>
      <c r="H35" s="1" t="str">
        <f t="shared" si="0"/>
        <v>to</v>
      </c>
      <c r="I35" s="6">
        <f t="shared" ref="I35:I36" si="11">C11</f>
        <v>0</v>
      </c>
      <c r="K35" s="32">
        <f t="shared" si="2"/>
        <v>1</v>
      </c>
    </row>
    <row r="36" spans="5:11" ht="24.95" customHeight="1" thickBot="1" x14ac:dyDescent="0.3">
      <c r="E36" s="71"/>
      <c r="F36" s="7" t="s">
        <v>3</v>
      </c>
      <c r="G36" s="8" t="s">
        <v>6</v>
      </c>
      <c r="H36" s="7" t="str">
        <f t="shared" si="0"/>
        <v>to</v>
      </c>
      <c r="I36" s="9">
        <f t="shared" si="11"/>
        <v>0</v>
      </c>
      <c r="K36" s="32">
        <f t="shared" si="2"/>
        <v>1</v>
      </c>
    </row>
    <row r="37" spans="5:11" ht="24.95" customHeight="1" x14ac:dyDescent="0.25">
      <c r="E37" s="69">
        <f>C10</f>
        <v>0</v>
      </c>
      <c r="F37" s="3" t="s">
        <v>3</v>
      </c>
      <c r="G37" s="4" t="s">
        <v>6</v>
      </c>
      <c r="H37" s="3" t="str">
        <f t="shared" si="0"/>
        <v>to</v>
      </c>
      <c r="I37" s="5">
        <f>C11</f>
        <v>0</v>
      </c>
      <c r="K37" s="32">
        <f t="shared" si="2"/>
        <v>1</v>
      </c>
    </row>
    <row r="38" spans="5:11" ht="24.95" customHeight="1" thickBot="1" x14ac:dyDescent="0.3">
      <c r="E38" s="71"/>
      <c r="F38" s="7" t="s">
        <v>3</v>
      </c>
      <c r="G38" s="8" t="s">
        <v>6</v>
      </c>
      <c r="H38" s="7" t="str">
        <f t="shared" si="0"/>
        <v>to</v>
      </c>
      <c r="I38" s="9">
        <f>C12</f>
        <v>0</v>
      </c>
      <c r="K38" s="32">
        <f t="shared" si="2"/>
        <v>1</v>
      </c>
    </row>
    <row r="39" spans="5:11" ht="24.95" customHeight="1" thickBot="1" x14ac:dyDescent="0.3">
      <c r="E39" s="10">
        <f>C11</f>
        <v>0</v>
      </c>
      <c r="F39" s="11" t="s">
        <v>3</v>
      </c>
      <c r="G39" s="12" t="s">
        <v>6</v>
      </c>
      <c r="H39" s="11" t="str">
        <f t="shared" si="0"/>
        <v>to</v>
      </c>
      <c r="I39" s="13">
        <f>C12</f>
        <v>0</v>
      </c>
      <c r="K39" s="33">
        <f t="shared" si="2"/>
        <v>1</v>
      </c>
    </row>
  </sheetData>
  <mergeCells count="12">
    <mergeCell ref="E37:E38"/>
    <mergeCell ref="B2:C2"/>
    <mergeCell ref="E2:I2"/>
    <mergeCell ref="M2:Q2"/>
    <mergeCell ref="E3:I3"/>
    <mergeCell ref="M3:Q3"/>
    <mergeCell ref="E4:E11"/>
    <mergeCell ref="E12:E18"/>
    <mergeCell ref="E19:E24"/>
    <mergeCell ref="E25:E29"/>
    <mergeCell ref="E30:E33"/>
    <mergeCell ref="E34:E36"/>
  </mergeCells>
  <dataValidations count="1">
    <dataValidation type="list" allowBlank="1" showInputMessage="1" showErrorMessage="1" sqref="G4:G39" xr:uid="{FEA3DB4C-B054-45F8-B0D1-1AB2AE0021C1}">
      <formula1>$S$4:$S$12</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55092-135E-4C4E-8EF4-80554663205B}">
  <dimension ref="B1:T48"/>
  <sheetViews>
    <sheetView showGridLines="0" topLeftCell="A3" zoomScaleNormal="100" workbookViewId="0">
      <selection activeCell="B4" sqref="B4:C13"/>
    </sheetView>
  </sheetViews>
  <sheetFormatPr defaultColWidth="8.7109375" defaultRowHeight="15" x14ac:dyDescent="0.25"/>
  <cols>
    <col min="1" max="2" width="8.7109375" style="46"/>
    <col min="3" max="3" width="44.140625" style="46" customWidth="1"/>
    <col min="4" max="4" width="8.7109375" style="46"/>
    <col min="5" max="5" width="25.5703125" style="46" customWidth="1"/>
    <col min="6" max="6" width="8.7109375" style="46"/>
    <col min="7" max="8" width="20.5703125" style="46" customWidth="1"/>
    <col min="9" max="9" width="25.5703125" style="46" customWidth="1"/>
    <col min="10" max="12" width="8.7109375" style="46"/>
    <col min="13" max="13" width="25.5703125" style="46" customWidth="1"/>
    <col min="14" max="17" width="15.5703125" style="46" customWidth="1"/>
    <col min="18" max="18" width="8.7109375" style="46"/>
    <col min="19" max="19" width="20.5703125" style="46" customWidth="1"/>
    <col min="20" max="16384" width="8.7109375" style="46"/>
  </cols>
  <sheetData>
    <row r="1" spans="2:20" ht="15.75" thickBot="1" x14ac:dyDescent="0.3"/>
    <row r="2" spans="2:20" ht="45" customHeight="1" thickBot="1" x14ac:dyDescent="0.3">
      <c r="B2" s="72" t="s">
        <v>1</v>
      </c>
      <c r="C2" s="73"/>
      <c r="E2" s="74" t="s">
        <v>11</v>
      </c>
      <c r="F2" s="75"/>
      <c r="G2" s="75"/>
      <c r="H2" s="75"/>
      <c r="I2" s="76"/>
      <c r="M2" s="72" t="s">
        <v>23</v>
      </c>
      <c r="N2" s="77"/>
      <c r="O2" s="77"/>
      <c r="P2" s="77"/>
      <c r="Q2" s="73"/>
    </row>
    <row r="3" spans="2:20" ht="42" customHeight="1" thickBot="1" x14ac:dyDescent="0.3">
      <c r="B3" s="14" t="s">
        <v>0</v>
      </c>
      <c r="C3" s="15" t="s">
        <v>24</v>
      </c>
      <c r="E3" s="85" t="s">
        <v>2</v>
      </c>
      <c r="F3" s="86"/>
      <c r="G3" s="86"/>
      <c r="H3" s="86"/>
      <c r="I3" s="87"/>
      <c r="K3" s="34" t="s">
        <v>13</v>
      </c>
      <c r="M3" s="81" t="s">
        <v>16</v>
      </c>
      <c r="N3" s="82"/>
      <c r="O3" s="82"/>
      <c r="P3" s="83"/>
      <c r="Q3" s="84"/>
      <c r="S3" s="22" t="s">
        <v>12</v>
      </c>
      <c r="T3" s="23" t="s">
        <v>13</v>
      </c>
    </row>
    <row r="4" spans="2:20" ht="24.95" customHeight="1" x14ac:dyDescent="0.25">
      <c r="B4" s="16"/>
      <c r="C4" s="17"/>
      <c r="E4" s="69">
        <f>C4</f>
        <v>0</v>
      </c>
      <c r="F4" s="3" t="s">
        <v>3</v>
      </c>
      <c r="G4" s="4" t="s">
        <v>6</v>
      </c>
      <c r="H4" s="3" t="str">
        <f t="shared" ref="H4:H12" si="0">IF(G4="Equal","to","important than")</f>
        <v>to</v>
      </c>
      <c r="I4" s="5">
        <f>C5</f>
        <v>0</v>
      </c>
      <c r="K4" s="32">
        <f t="shared" ref="K4:K12" si="1">VLOOKUP(G4,$S$4:$T$12,2,FALSE)</f>
        <v>1</v>
      </c>
      <c r="M4" s="38" t="s">
        <v>17</v>
      </c>
      <c r="N4" s="39" t="s">
        <v>18</v>
      </c>
      <c r="O4" s="39" t="s">
        <v>19</v>
      </c>
      <c r="P4" s="39" t="s">
        <v>20</v>
      </c>
      <c r="Q4" s="40" t="s">
        <v>21</v>
      </c>
      <c r="S4" s="24" t="s">
        <v>14</v>
      </c>
      <c r="T4" s="25">
        <v>9</v>
      </c>
    </row>
    <row r="5" spans="2:20" ht="24.95" customHeight="1" x14ac:dyDescent="0.25">
      <c r="B5" s="18"/>
      <c r="C5" s="19"/>
      <c r="E5" s="70"/>
      <c r="F5" s="1" t="s">
        <v>3</v>
      </c>
      <c r="G5" s="2" t="s">
        <v>6</v>
      </c>
      <c r="H5" s="1" t="str">
        <f t="shared" si="0"/>
        <v>to</v>
      </c>
      <c r="I5" s="6">
        <f t="shared" ref="I5:I12" si="2">C6</f>
        <v>0</v>
      </c>
      <c r="K5" s="32">
        <f t="shared" si="1"/>
        <v>1</v>
      </c>
      <c r="M5" s="41">
        <f>C4</f>
        <v>0</v>
      </c>
      <c r="N5" s="35">
        <f>1*K4*K5*K6*K7*K8*K9*K10*K11*K12</f>
        <v>5</v>
      </c>
      <c r="O5" s="35">
        <f>POWER(N5,(1/$N$16))</f>
        <v>1.174618943088019</v>
      </c>
      <c r="P5" s="35">
        <f t="shared" ref="P5:P14" si="3">O5/SUM($O$5:$O$14)</f>
        <v>0.11561401865121292</v>
      </c>
      <c r="Q5" s="42">
        <f>P5</f>
        <v>0.11561401865121292</v>
      </c>
      <c r="S5" s="26" t="s">
        <v>7</v>
      </c>
      <c r="T5" s="27">
        <v>7</v>
      </c>
    </row>
    <row r="6" spans="2:20" ht="24.95" customHeight="1" x14ac:dyDescent="0.25">
      <c r="B6" s="18"/>
      <c r="C6" s="19"/>
      <c r="E6" s="70"/>
      <c r="F6" s="1" t="s">
        <v>3</v>
      </c>
      <c r="G6" s="2" t="s">
        <v>5</v>
      </c>
      <c r="H6" s="1" t="str">
        <f t="shared" si="0"/>
        <v>important than</v>
      </c>
      <c r="I6" s="6">
        <f t="shared" si="2"/>
        <v>0</v>
      </c>
      <c r="K6" s="32">
        <f t="shared" si="1"/>
        <v>5</v>
      </c>
      <c r="M6" s="41">
        <f t="shared" ref="M6:M14" si="4">C5</f>
        <v>0</v>
      </c>
      <c r="N6" s="35">
        <f>(1/K4)*1*K13*K14*K15*K16*K17*K18*K19*K20</f>
        <v>0.15555555555555556</v>
      </c>
      <c r="O6" s="35">
        <f t="shared" ref="O6:O14" si="5">POWER(N6,(1/$N$16))</f>
        <v>0.83021113246860678</v>
      </c>
      <c r="P6" s="35">
        <f t="shared" si="3"/>
        <v>8.1715049734624984E-2</v>
      </c>
      <c r="Q6" s="42">
        <f>P6</f>
        <v>8.1715049734624984E-2</v>
      </c>
      <c r="S6" s="26" t="s">
        <v>5</v>
      </c>
      <c r="T6" s="27">
        <v>5</v>
      </c>
    </row>
    <row r="7" spans="2:20" ht="24.95" customHeight="1" x14ac:dyDescent="0.25">
      <c r="B7" s="18"/>
      <c r="C7" s="19"/>
      <c r="E7" s="70"/>
      <c r="F7" s="1" t="s">
        <v>3</v>
      </c>
      <c r="G7" s="2" t="s">
        <v>6</v>
      </c>
      <c r="H7" s="1" t="str">
        <f t="shared" si="0"/>
        <v>to</v>
      </c>
      <c r="I7" s="6">
        <f t="shared" si="2"/>
        <v>0</v>
      </c>
      <c r="K7" s="32">
        <f t="shared" si="1"/>
        <v>1</v>
      </c>
      <c r="M7" s="41">
        <f t="shared" si="4"/>
        <v>0</v>
      </c>
      <c r="N7" s="35">
        <f>((1/K5)*(1/K13)*1*K21*K22*K23*K24*K25*K26*K27)</f>
        <v>3</v>
      </c>
      <c r="O7" s="35">
        <f t="shared" si="5"/>
        <v>1.1161231740339044</v>
      </c>
      <c r="P7" s="35">
        <f t="shared" si="3"/>
        <v>0.10985646555347382</v>
      </c>
      <c r="Q7" s="42">
        <f t="shared" ref="Q7:Q14" si="6">P7</f>
        <v>0.10985646555347382</v>
      </c>
      <c r="S7" s="26" t="s">
        <v>9</v>
      </c>
      <c r="T7" s="27">
        <v>3</v>
      </c>
    </row>
    <row r="8" spans="2:20" ht="24.95" customHeight="1" x14ac:dyDescent="0.25">
      <c r="B8" s="18"/>
      <c r="C8" s="19"/>
      <c r="E8" s="70"/>
      <c r="F8" s="1" t="s">
        <v>3</v>
      </c>
      <c r="G8" s="2" t="s">
        <v>6</v>
      </c>
      <c r="H8" s="1" t="str">
        <f t="shared" si="0"/>
        <v>to</v>
      </c>
      <c r="I8" s="6">
        <f t="shared" si="2"/>
        <v>0</v>
      </c>
      <c r="K8" s="32">
        <f t="shared" si="1"/>
        <v>1</v>
      </c>
      <c r="M8" s="41">
        <f t="shared" si="4"/>
        <v>0</v>
      </c>
      <c r="N8" s="35">
        <f>((1/K6)*(1/K14)*(1/K21)*1*K28*K29*K30*K31*K32*K33)</f>
        <v>4.0000000000000008E-2</v>
      </c>
      <c r="O8" s="35">
        <f t="shared" si="5"/>
        <v>0.72477966367769553</v>
      </c>
      <c r="P8" s="35">
        <f t="shared" si="3"/>
        <v>7.1337764512941146E-2</v>
      </c>
      <c r="Q8" s="42">
        <f t="shared" si="6"/>
        <v>7.1337764512941146E-2</v>
      </c>
      <c r="S8" s="26" t="s">
        <v>6</v>
      </c>
      <c r="T8" s="27">
        <v>1</v>
      </c>
    </row>
    <row r="9" spans="2:20" ht="24.95" customHeight="1" x14ac:dyDescent="0.25">
      <c r="B9" s="18"/>
      <c r="C9" s="19"/>
      <c r="E9" s="70"/>
      <c r="F9" s="1" t="s">
        <v>3</v>
      </c>
      <c r="G9" s="2" t="s">
        <v>6</v>
      </c>
      <c r="H9" s="1" t="str">
        <f t="shared" si="0"/>
        <v>to</v>
      </c>
      <c r="I9" s="6">
        <f t="shared" si="2"/>
        <v>0</v>
      </c>
      <c r="K9" s="32">
        <f t="shared" si="1"/>
        <v>1</v>
      </c>
      <c r="M9" s="41">
        <f t="shared" si="4"/>
        <v>0</v>
      </c>
      <c r="N9" s="35">
        <f>((1/K7)*(1/K15)*(1/K22)*(1/K28)*1*K34*K35*K36*K37*K38)</f>
        <v>1</v>
      </c>
      <c r="O9" s="35">
        <f t="shared" si="5"/>
        <v>1</v>
      </c>
      <c r="P9" s="35">
        <f t="shared" si="3"/>
        <v>9.8426829680840155E-2</v>
      </c>
      <c r="Q9" s="42">
        <f t="shared" si="6"/>
        <v>9.8426829680840155E-2</v>
      </c>
      <c r="S9" s="26" t="s">
        <v>4</v>
      </c>
      <c r="T9" s="28">
        <v>0.33333333333333331</v>
      </c>
    </row>
    <row r="10" spans="2:20" ht="24.95" customHeight="1" x14ac:dyDescent="0.25">
      <c r="B10" s="18"/>
      <c r="C10" s="19"/>
      <c r="E10" s="70"/>
      <c r="F10" s="1" t="s">
        <v>3</v>
      </c>
      <c r="G10" s="2" t="s">
        <v>6</v>
      </c>
      <c r="H10" s="1" t="str">
        <f t="shared" si="0"/>
        <v>to</v>
      </c>
      <c r="I10" s="6">
        <f t="shared" si="2"/>
        <v>0</v>
      </c>
      <c r="K10" s="32">
        <f t="shared" si="1"/>
        <v>1</v>
      </c>
      <c r="M10" s="41">
        <f t="shared" si="4"/>
        <v>0</v>
      </c>
      <c r="N10" s="35">
        <f>((1/K8)*(1/K16)*(1/K23)*(1/K29)*(1/K34)*1*K39*K40*K41*K42)</f>
        <v>0.14285714285714285</v>
      </c>
      <c r="O10" s="35">
        <f t="shared" si="5"/>
        <v>0.82317125399304425</v>
      </c>
      <c r="P10" s="35">
        <f t="shared" si="3"/>
        <v>8.1022136814936987E-2</v>
      </c>
      <c r="Q10" s="42">
        <f t="shared" si="6"/>
        <v>8.1022136814936987E-2</v>
      </c>
      <c r="S10" s="26" t="s">
        <v>8</v>
      </c>
      <c r="T10" s="28">
        <v>0.2</v>
      </c>
    </row>
    <row r="11" spans="2:20" ht="24.95" customHeight="1" x14ac:dyDescent="0.25">
      <c r="B11" s="18"/>
      <c r="C11" s="19"/>
      <c r="E11" s="70"/>
      <c r="F11" s="1" t="s">
        <v>3</v>
      </c>
      <c r="G11" s="2" t="s">
        <v>6</v>
      </c>
      <c r="H11" s="1" t="str">
        <f t="shared" si="0"/>
        <v>to</v>
      </c>
      <c r="I11" s="6">
        <f t="shared" si="2"/>
        <v>0</v>
      </c>
      <c r="K11" s="32">
        <f t="shared" si="1"/>
        <v>1</v>
      </c>
      <c r="M11" s="41">
        <f t="shared" si="4"/>
        <v>0</v>
      </c>
      <c r="N11" s="35">
        <f>((1/K9)*(1/K17)*(1/K24)*(1/K30)*(1/K35)*(1/K39)*1*K43*K44*K45)</f>
        <v>5</v>
      </c>
      <c r="O11" s="35">
        <f t="shared" si="5"/>
        <v>1.174618943088019</v>
      </c>
      <c r="P11" s="35">
        <f t="shared" si="3"/>
        <v>0.11561401865121292</v>
      </c>
      <c r="Q11" s="42">
        <f t="shared" si="6"/>
        <v>0.11561401865121292</v>
      </c>
      <c r="S11" s="26" t="s">
        <v>15</v>
      </c>
      <c r="T11" s="28">
        <v>0.14285714285714285</v>
      </c>
    </row>
    <row r="12" spans="2:20" ht="24.95" customHeight="1" thickBot="1" x14ac:dyDescent="0.3">
      <c r="B12" s="18"/>
      <c r="C12" s="48"/>
      <c r="E12" s="71"/>
      <c r="F12" s="7" t="s">
        <v>3</v>
      </c>
      <c r="G12" s="8" t="s">
        <v>6</v>
      </c>
      <c r="H12" s="7" t="str">
        <f t="shared" si="0"/>
        <v>to</v>
      </c>
      <c r="I12" s="9">
        <f t="shared" si="2"/>
        <v>0</v>
      </c>
      <c r="K12" s="32">
        <f t="shared" si="1"/>
        <v>1</v>
      </c>
      <c r="M12" s="41">
        <f t="shared" si="4"/>
        <v>0</v>
      </c>
      <c r="N12" s="35">
        <f>((1/K10)*(1/K18)*(1/K25)*(1/K31)*(1/K36)*(1/K40)*(1/K43)*1*K46*K47)</f>
        <v>0.33333333333333331</v>
      </c>
      <c r="O12" s="35">
        <f t="shared" si="5"/>
        <v>0.89595845984076217</v>
      </c>
      <c r="P12" s="35">
        <f t="shared" si="3"/>
        <v>8.8186350727854565E-2</v>
      </c>
      <c r="Q12" s="42">
        <f t="shared" si="6"/>
        <v>8.8186350727854565E-2</v>
      </c>
      <c r="S12" s="29" t="s">
        <v>10</v>
      </c>
      <c r="T12" s="30">
        <v>0.1111111111111111</v>
      </c>
    </row>
    <row r="13" spans="2:20" ht="24.95" customHeight="1" thickBot="1" x14ac:dyDescent="0.3">
      <c r="B13" s="20"/>
      <c r="C13" s="21"/>
      <c r="E13" s="69">
        <f>C5</f>
        <v>0</v>
      </c>
      <c r="F13" s="3" t="s">
        <v>3</v>
      </c>
      <c r="G13" s="4" t="s">
        <v>4</v>
      </c>
      <c r="H13" s="3" t="str">
        <f>IF(G13="Equal","to","important than")</f>
        <v>important than</v>
      </c>
      <c r="I13" s="5">
        <f>C6</f>
        <v>0</v>
      </c>
      <c r="K13" s="32">
        <f t="shared" ref="K13:K48" si="7">VLOOKUP(G13,$S$4:$T$12,2,FALSE)</f>
        <v>0.33333333333333331</v>
      </c>
      <c r="M13" s="41">
        <f t="shared" si="4"/>
        <v>0</v>
      </c>
      <c r="N13" s="35">
        <f>((1/K11)*(1/K19*(1/K26)*(1/K32)*(1/K37)*(1/K41)*(1/K44)*(1/K46)*1*K48))</f>
        <v>9</v>
      </c>
      <c r="O13" s="35">
        <f t="shared" si="5"/>
        <v>1.2457309396155174</v>
      </c>
      <c r="P13" s="35">
        <f t="shared" si="3"/>
        <v>0.12261334702168951</v>
      </c>
      <c r="Q13" s="42">
        <f t="shared" si="6"/>
        <v>0.12261334702168951</v>
      </c>
    </row>
    <row r="14" spans="2:20" ht="24.95" customHeight="1" thickBot="1" x14ac:dyDescent="0.3">
      <c r="E14" s="70"/>
      <c r="F14" s="1" t="s">
        <v>3</v>
      </c>
      <c r="G14" s="2" t="s">
        <v>5</v>
      </c>
      <c r="H14" s="1" t="str">
        <f t="shared" ref="H14:H48" si="8">IF(G14="Equal","to","important than")</f>
        <v>important than</v>
      </c>
      <c r="I14" s="6">
        <f t="shared" ref="I14:I20" si="9">C7</f>
        <v>0</v>
      </c>
      <c r="K14" s="32">
        <f t="shared" si="7"/>
        <v>5</v>
      </c>
      <c r="M14" s="43">
        <f t="shared" si="4"/>
        <v>0</v>
      </c>
      <c r="N14" s="44">
        <f>((1/K12)*(1/K20)*(1/K27)*(1/K33)*(1/K38)*(1/K42)*(1/K45)*(1/K47)*(1/K48)*1)</f>
        <v>5</v>
      </c>
      <c r="O14" s="44">
        <f t="shared" si="5"/>
        <v>1.174618943088019</v>
      </c>
      <c r="P14" s="44">
        <f t="shared" si="3"/>
        <v>0.11561401865121292</v>
      </c>
      <c r="Q14" s="42">
        <f t="shared" si="6"/>
        <v>0.11561401865121292</v>
      </c>
    </row>
    <row r="15" spans="2:20" ht="24.95" customHeight="1" thickBot="1" x14ac:dyDescent="0.3">
      <c r="E15" s="70"/>
      <c r="F15" s="1" t="s">
        <v>3</v>
      </c>
      <c r="G15" s="2" t="s">
        <v>6</v>
      </c>
      <c r="H15" s="1" t="str">
        <f t="shared" si="8"/>
        <v>to</v>
      </c>
      <c r="I15" s="6">
        <f t="shared" si="9"/>
        <v>0</v>
      </c>
      <c r="K15" s="32">
        <f t="shared" si="7"/>
        <v>1</v>
      </c>
      <c r="M15" s="47"/>
      <c r="N15" s="47"/>
      <c r="O15" s="47"/>
      <c r="P15" s="47"/>
      <c r="Q15" s="45">
        <f>SUM(Q5:Q14)</f>
        <v>0.99999999999999989</v>
      </c>
    </row>
    <row r="16" spans="2:20" ht="24.95" customHeight="1" thickBot="1" x14ac:dyDescent="0.3">
      <c r="E16" s="70"/>
      <c r="F16" s="1" t="s">
        <v>3</v>
      </c>
      <c r="G16" s="2" t="s">
        <v>7</v>
      </c>
      <c r="H16" s="1" t="str">
        <f t="shared" si="8"/>
        <v>important than</v>
      </c>
      <c r="I16" s="6">
        <f t="shared" si="9"/>
        <v>0</v>
      </c>
      <c r="K16" s="32">
        <f t="shared" si="7"/>
        <v>7</v>
      </c>
      <c r="M16" s="36" t="s">
        <v>22</v>
      </c>
      <c r="N16" s="37">
        <v>10</v>
      </c>
    </row>
    <row r="17" spans="5:11" ht="24.95" customHeight="1" x14ac:dyDescent="0.25">
      <c r="E17" s="70"/>
      <c r="F17" s="1" t="s">
        <v>3</v>
      </c>
      <c r="G17" s="2" t="s">
        <v>8</v>
      </c>
      <c r="H17" s="1" t="str">
        <f t="shared" si="8"/>
        <v>important than</v>
      </c>
      <c r="I17" s="6">
        <f t="shared" si="9"/>
        <v>0</v>
      </c>
      <c r="K17" s="32">
        <f t="shared" si="7"/>
        <v>0.2</v>
      </c>
    </row>
    <row r="18" spans="5:11" ht="24.95" customHeight="1" x14ac:dyDescent="0.25">
      <c r="E18" s="70"/>
      <c r="F18" s="1" t="s">
        <v>3</v>
      </c>
      <c r="G18" s="2" t="s">
        <v>9</v>
      </c>
      <c r="H18" s="1" t="str">
        <f t="shared" si="8"/>
        <v>important than</v>
      </c>
      <c r="I18" s="6">
        <f t="shared" si="9"/>
        <v>0</v>
      </c>
      <c r="K18" s="32">
        <f t="shared" si="7"/>
        <v>3</v>
      </c>
    </row>
    <row r="19" spans="5:11" ht="24.95" customHeight="1" x14ac:dyDescent="0.25">
      <c r="E19" s="70"/>
      <c r="F19" s="1" t="s">
        <v>3</v>
      </c>
      <c r="G19" s="2" t="s">
        <v>10</v>
      </c>
      <c r="H19" s="1" t="str">
        <f t="shared" si="8"/>
        <v>important than</v>
      </c>
      <c r="I19" s="6">
        <f t="shared" si="9"/>
        <v>0</v>
      </c>
      <c r="K19" s="32">
        <f t="shared" si="7"/>
        <v>0.1111111111111111</v>
      </c>
    </row>
    <row r="20" spans="5:11" ht="24.95" customHeight="1" thickBot="1" x14ac:dyDescent="0.3">
      <c r="E20" s="71"/>
      <c r="F20" s="7" t="s">
        <v>3</v>
      </c>
      <c r="G20" s="8" t="s">
        <v>8</v>
      </c>
      <c r="H20" s="7" t="str">
        <f t="shared" si="8"/>
        <v>important than</v>
      </c>
      <c r="I20" s="9">
        <f t="shared" si="9"/>
        <v>0</v>
      </c>
      <c r="K20" s="32">
        <f t="shared" si="7"/>
        <v>0.2</v>
      </c>
    </row>
    <row r="21" spans="5:11" ht="24.95" customHeight="1" x14ac:dyDescent="0.25">
      <c r="E21" s="69">
        <f>C6</f>
        <v>0</v>
      </c>
      <c r="F21" s="3" t="s">
        <v>3</v>
      </c>
      <c r="G21" s="4" t="s">
        <v>6</v>
      </c>
      <c r="H21" s="3" t="str">
        <f t="shared" si="8"/>
        <v>to</v>
      </c>
      <c r="I21" s="5">
        <f>C7</f>
        <v>0</v>
      </c>
      <c r="K21" s="32">
        <f t="shared" si="7"/>
        <v>1</v>
      </c>
    </row>
    <row r="22" spans="5:11" ht="24.95" customHeight="1" x14ac:dyDescent="0.25">
      <c r="E22" s="70"/>
      <c r="F22" s="1" t="s">
        <v>3</v>
      </c>
      <c r="G22" s="2" t="s">
        <v>6</v>
      </c>
      <c r="H22" s="1" t="str">
        <f t="shared" si="8"/>
        <v>to</v>
      </c>
      <c r="I22" s="6">
        <f t="shared" ref="I22:I27" si="10">C8</f>
        <v>0</v>
      </c>
      <c r="K22" s="32">
        <f t="shared" si="7"/>
        <v>1</v>
      </c>
    </row>
    <row r="23" spans="5:11" ht="24.95" customHeight="1" x14ac:dyDescent="0.25">
      <c r="E23" s="70"/>
      <c r="F23" s="1" t="s">
        <v>3</v>
      </c>
      <c r="G23" s="2" t="s">
        <v>6</v>
      </c>
      <c r="H23" s="1" t="str">
        <f t="shared" si="8"/>
        <v>to</v>
      </c>
      <c r="I23" s="6">
        <f t="shared" si="10"/>
        <v>0</v>
      </c>
      <c r="K23" s="32">
        <f t="shared" si="7"/>
        <v>1</v>
      </c>
    </row>
    <row r="24" spans="5:11" ht="24.95" customHeight="1" x14ac:dyDescent="0.25">
      <c r="E24" s="70"/>
      <c r="F24" s="1" t="s">
        <v>3</v>
      </c>
      <c r="G24" s="2" t="s">
        <v>6</v>
      </c>
      <c r="H24" s="1" t="str">
        <f t="shared" si="8"/>
        <v>to</v>
      </c>
      <c r="I24" s="6">
        <f t="shared" si="10"/>
        <v>0</v>
      </c>
      <c r="K24" s="32">
        <f t="shared" si="7"/>
        <v>1</v>
      </c>
    </row>
    <row r="25" spans="5:11" ht="24.95" customHeight="1" x14ac:dyDescent="0.25">
      <c r="E25" s="70"/>
      <c r="F25" s="1" t="s">
        <v>3</v>
      </c>
      <c r="G25" s="2" t="s">
        <v>6</v>
      </c>
      <c r="H25" s="1" t="str">
        <f t="shared" si="8"/>
        <v>to</v>
      </c>
      <c r="I25" s="6">
        <f t="shared" si="10"/>
        <v>0</v>
      </c>
      <c r="K25" s="32">
        <f t="shared" si="7"/>
        <v>1</v>
      </c>
    </row>
    <row r="26" spans="5:11" ht="24.95" customHeight="1" x14ac:dyDescent="0.25">
      <c r="E26" s="70"/>
      <c r="F26" s="1" t="s">
        <v>3</v>
      </c>
      <c r="G26" s="2" t="s">
        <v>6</v>
      </c>
      <c r="H26" s="1" t="str">
        <f t="shared" si="8"/>
        <v>to</v>
      </c>
      <c r="I26" s="6">
        <f t="shared" si="10"/>
        <v>0</v>
      </c>
      <c r="K26" s="32">
        <f t="shared" si="7"/>
        <v>1</v>
      </c>
    </row>
    <row r="27" spans="5:11" ht="24.95" customHeight="1" thickBot="1" x14ac:dyDescent="0.3">
      <c r="E27" s="71"/>
      <c r="F27" s="7" t="s">
        <v>3</v>
      </c>
      <c r="G27" s="8" t="s">
        <v>6</v>
      </c>
      <c r="H27" s="7" t="str">
        <f t="shared" si="8"/>
        <v>to</v>
      </c>
      <c r="I27" s="9">
        <f t="shared" si="10"/>
        <v>0</v>
      </c>
      <c r="K27" s="32">
        <f t="shared" si="7"/>
        <v>1</v>
      </c>
    </row>
    <row r="28" spans="5:11" ht="24.95" customHeight="1" x14ac:dyDescent="0.25">
      <c r="E28" s="69">
        <f>C7</f>
        <v>0</v>
      </c>
      <c r="F28" s="3" t="s">
        <v>3</v>
      </c>
      <c r="G28" s="4" t="s">
        <v>6</v>
      </c>
      <c r="H28" s="3" t="str">
        <f t="shared" si="8"/>
        <v>to</v>
      </c>
      <c r="I28" s="5">
        <f>C8</f>
        <v>0</v>
      </c>
      <c r="K28" s="32">
        <f t="shared" si="7"/>
        <v>1</v>
      </c>
    </row>
    <row r="29" spans="5:11" ht="24.95" customHeight="1" x14ac:dyDescent="0.25">
      <c r="E29" s="70"/>
      <c r="F29" s="1" t="s">
        <v>3</v>
      </c>
      <c r="G29" s="2" t="s">
        <v>6</v>
      </c>
      <c r="H29" s="1" t="str">
        <f t="shared" si="8"/>
        <v>to</v>
      </c>
      <c r="I29" s="6">
        <f t="shared" ref="I29:I33" si="11">C9</f>
        <v>0</v>
      </c>
      <c r="K29" s="32">
        <f t="shared" si="7"/>
        <v>1</v>
      </c>
    </row>
    <row r="30" spans="5:11" ht="24.95" customHeight="1" x14ac:dyDescent="0.25">
      <c r="E30" s="70"/>
      <c r="F30" s="1" t="s">
        <v>3</v>
      </c>
      <c r="G30" s="2" t="s">
        <v>6</v>
      </c>
      <c r="H30" s="1" t="str">
        <f t="shared" si="8"/>
        <v>to</v>
      </c>
      <c r="I30" s="6">
        <f t="shared" si="11"/>
        <v>0</v>
      </c>
      <c r="K30" s="32">
        <f t="shared" si="7"/>
        <v>1</v>
      </c>
    </row>
    <row r="31" spans="5:11" ht="24.95" customHeight="1" x14ac:dyDescent="0.25">
      <c r="E31" s="70"/>
      <c r="F31" s="1" t="s">
        <v>3</v>
      </c>
      <c r="G31" s="2" t="s">
        <v>6</v>
      </c>
      <c r="H31" s="1" t="str">
        <f t="shared" si="8"/>
        <v>to</v>
      </c>
      <c r="I31" s="6">
        <f t="shared" si="11"/>
        <v>0</v>
      </c>
      <c r="K31" s="32">
        <f t="shared" si="7"/>
        <v>1</v>
      </c>
    </row>
    <row r="32" spans="5:11" ht="24.95" customHeight="1" x14ac:dyDescent="0.25">
      <c r="E32" s="70"/>
      <c r="F32" s="1" t="s">
        <v>3</v>
      </c>
      <c r="G32" s="2" t="s">
        <v>6</v>
      </c>
      <c r="H32" s="1" t="str">
        <f t="shared" si="8"/>
        <v>to</v>
      </c>
      <c r="I32" s="6">
        <f t="shared" si="11"/>
        <v>0</v>
      </c>
      <c r="K32" s="32">
        <f t="shared" si="7"/>
        <v>1</v>
      </c>
    </row>
    <row r="33" spans="5:11" ht="24.95" customHeight="1" thickBot="1" x14ac:dyDescent="0.3">
      <c r="E33" s="71"/>
      <c r="F33" s="7" t="s">
        <v>3</v>
      </c>
      <c r="G33" s="8" t="s">
        <v>6</v>
      </c>
      <c r="H33" s="7" t="str">
        <f t="shared" si="8"/>
        <v>to</v>
      </c>
      <c r="I33" s="9">
        <f t="shared" si="11"/>
        <v>0</v>
      </c>
      <c r="K33" s="32">
        <f t="shared" si="7"/>
        <v>1</v>
      </c>
    </row>
    <row r="34" spans="5:11" ht="24.95" customHeight="1" x14ac:dyDescent="0.25">
      <c r="E34" s="69">
        <f>C8</f>
        <v>0</v>
      </c>
      <c r="F34" s="3" t="s">
        <v>3</v>
      </c>
      <c r="G34" s="4" t="s">
        <v>6</v>
      </c>
      <c r="H34" s="3" t="str">
        <f t="shared" si="8"/>
        <v>to</v>
      </c>
      <c r="I34" s="5">
        <f>C9</f>
        <v>0</v>
      </c>
      <c r="K34" s="32">
        <f t="shared" si="7"/>
        <v>1</v>
      </c>
    </row>
    <row r="35" spans="5:11" ht="24.95" customHeight="1" x14ac:dyDescent="0.25">
      <c r="E35" s="70"/>
      <c r="F35" s="1" t="s">
        <v>3</v>
      </c>
      <c r="G35" s="2" t="s">
        <v>6</v>
      </c>
      <c r="H35" s="1" t="str">
        <f t="shared" si="8"/>
        <v>to</v>
      </c>
      <c r="I35" s="6">
        <f t="shared" ref="I35:I38" si="12">C10</f>
        <v>0</v>
      </c>
      <c r="K35" s="32">
        <f t="shared" si="7"/>
        <v>1</v>
      </c>
    </row>
    <row r="36" spans="5:11" ht="24.95" customHeight="1" x14ac:dyDescent="0.25">
      <c r="E36" s="70"/>
      <c r="F36" s="1" t="s">
        <v>3</v>
      </c>
      <c r="G36" s="2" t="s">
        <v>6</v>
      </c>
      <c r="H36" s="1" t="str">
        <f t="shared" si="8"/>
        <v>to</v>
      </c>
      <c r="I36" s="6">
        <f t="shared" si="12"/>
        <v>0</v>
      </c>
      <c r="K36" s="32">
        <f t="shared" si="7"/>
        <v>1</v>
      </c>
    </row>
    <row r="37" spans="5:11" ht="24.95" customHeight="1" x14ac:dyDescent="0.25">
      <c r="E37" s="70"/>
      <c r="F37" s="1" t="s">
        <v>3</v>
      </c>
      <c r="G37" s="2" t="s">
        <v>6</v>
      </c>
      <c r="H37" s="1" t="str">
        <f t="shared" si="8"/>
        <v>to</v>
      </c>
      <c r="I37" s="6">
        <f t="shared" si="12"/>
        <v>0</v>
      </c>
      <c r="K37" s="32">
        <f t="shared" si="7"/>
        <v>1</v>
      </c>
    </row>
    <row r="38" spans="5:11" ht="24.95" customHeight="1" thickBot="1" x14ac:dyDescent="0.3">
      <c r="E38" s="71"/>
      <c r="F38" s="7" t="s">
        <v>3</v>
      </c>
      <c r="G38" s="8" t="s">
        <v>6</v>
      </c>
      <c r="H38" s="7" t="str">
        <f t="shared" si="8"/>
        <v>to</v>
      </c>
      <c r="I38" s="9">
        <f t="shared" si="12"/>
        <v>0</v>
      </c>
      <c r="K38" s="32">
        <f t="shared" si="7"/>
        <v>1</v>
      </c>
    </row>
    <row r="39" spans="5:11" ht="24.95" customHeight="1" x14ac:dyDescent="0.25">
      <c r="E39" s="69">
        <f>C9</f>
        <v>0</v>
      </c>
      <c r="F39" s="3" t="s">
        <v>3</v>
      </c>
      <c r="G39" s="4" t="s">
        <v>6</v>
      </c>
      <c r="H39" s="3" t="str">
        <f t="shared" si="8"/>
        <v>to</v>
      </c>
      <c r="I39" s="5">
        <f>C10</f>
        <v>0</v>
      </c>
      <c r="K39" s="32">
        <f t="shared" si="7"/>
        <v>1</v>
      </c>
    </row>
    <row r="40" spans="5:11" ht="24.95" customHeight="1" x14ac:dyDescent="0.25">
      <c r="E40" s="70"/>
      <c r="F40" s="1" t="s">
        <v>3</v>
      </c>
      <c r="G40" s="2" t="s">
        <v>6</v>
      </c>
      <c r="H40" s="1" t="str">
        <f t="shared" si="8"/>
        <v>to</v>
      </c>
      <c r="I40" s="6">
        <f t="shared" ref="I40:I42" si="13">C11</f>
        <v>0</v>
      </c>
      <c r="K40" s="32">
        <f t="shared" si="7"/>
        <v>1</v>
      </c>
    </row>
    <row r="41" spans="5:11" ht="24.95" customHeight="1" x14ac:dyDescent="0.25">
      <c r="E41" s="70"/>
      <c r="F41" s="1" t="s">
        <v>3</v>
      </c>
      <c r="G41" s="2" t="s">
        <v>6</v>
      </c>
      <c r="H41" s="1" t="str">
        <f t="shared" si="8"/>
        <v>to</v>
      </c>
      <c r="I41" s="6">
        <f t="shared" si="13"/>
        <v>0</v>
      </c>
      <c r="K41" s="32">
        <f t="shared" si="7"/>
        <v>1</v>
      </c>
    </row>
    <row r="42" spans="5:11" ht="24.95" customHeight="1" thickBot="1" x14ac:dyDescent="0.3">
      <c r="E42" s="71"/>
      <c r="F42" s="7" t="s">
        <v>3</v>
      </c>
      <c r="G42" s="8" t="s">
        <v>6</v>
      </c>
      <c r="H42" s="7" t="str">
        <f t="shared" si="8"/>
        <v>to</v>
      </c>
      <c r="I42" s="9">
        <f t="shared" si="13"/>
        <v>0</v>
      </c>
      <c r="K42" s="32">
        <f t="shared" si="7"/>
        <v>1</v>
      </c>
    </row>
    <row r="43" spans="5:11" ht="24.95" customHeight="1" x14ac:dyDescent="0.25">
      <c r="E43" s="69">
        <f>C10</f>
        <v>0</v>
      </c>
      <c r="F43" s="3" t="s">
        <v>3</v>
      </c>
      <c r="G43" s="4" t="s">
        <v>6</v>
      </c>
      <c r="H43" s="3" t="str">
        <f t="shared" si="8"/>
        <v>to</v>
      </c>
      <c r="I43" s="5">
        <f>C11</f>
        <v>0</v>
      </c>
      <c r="K43" s="32">
        <f t="shared" si="7"/>
        <v>1</v>
      </c>
    </row>
    <row r="44" spans="5:11" ht="24.95" customHeight="1" x14ac:dyDescent="0.25">
      <c r="E44" s="70"/>
      <c r="F44" s="1" t="s">
        <v>3</v>
      </c>
      <c r="G44" s="2" t="s">
        <v>6</v>
      </c>
      <c r="H44" s="1" t="str">
        <f t="shared" si="8"/>
        <v>to</v>
      </c>
      <c r="I44" s="6">
        <f t="shared" ref="I44:I45" si="14">C12</f>
        <v>0</v>
      </c>
      <c r="K44" s="32">
        <f t="shared" si="7"/>
        <v>1</v>
      </c>
    </row>
    <row r="45" spans="5:11" ht="24.95" customHeight="1" thickBot="1" x14ac:dyDescent="0.3">
      <c r="E45" s="71"/>
      <c r="F45" s="7" t="s">
        <v>3</v>
      </c>
      <c r="G45" s="8" t="s">
        <v>6</v>
      </c>
      <c r="H45" s="7" t="str">
        <f t="shared" si="8"/>
        <v>to</v>
      </c>
      <c r="I45" s="9">
        <f t="shared" si="14"/>
        <v>0</v>
      </c>
      <c r="K45" s="32">
        <f t="shared" si="7"/>
        <v>1</v>
      </c>
    </row>
    <row r="46" spans="5:11" ht="24.95" customHeight="1" x14ac:dyDescent="0.25">
      <c r="E46" s="69">
        <f>C11</f>
        <v>0</v>
      </c>
      <c r="F46" s="3" t="s">
        <v>3</v>
      </c>
      <c r="G46" s="4" t="s">
        <v>6</v>
      </c>
      <c r="H46" s="3" t="str">
        <f t="shared" si="8"/>
        <v>to</v>
      </c>
      <c r="I46" s="5">
        <f>C12</f>
        <v>0</v>
      </c>
      <c r="K46" s="32">
        <f t="shared" si="7"/>
        <v>1</v>
      </c>
    </row>
    <row r="47" spans="5:11" ht="24.95" customHeight="1" thickBot="1" x14ac:dyDescent="0.3">
      <c r="E47" s="71"/>
      <c r="F47" s="7" t="s">
        <v>3</v>
      </c>
      <c r="G47" s="8" t="s">
        <v>6</v>
      </c>
      <c r="H47" s="7" t="str">
        <f t="shared" si="8"/>
        <v>to</v>
      </c>
      <c r="I47" s="9">
        <f t="shared" ref="I47" si="15">C13</f>
        <v>0</v>
      </c>
      <c r="K47" s="32">
        <f t="shared" si="7"/>
        <v>1</v>
      </c>
    </row>
    <row r="48" spans="5:11" ht="24.95" customHeight="1" thickBot="1" x14ac:dyDescent="0.3">
      <c r="E48" s="10">
        <f>C12</f>
        <v>0</v>
      </c>
      <c r="F48" s="11" t="s">
        <v>3</v>
      </c>
      <c r="G48" s="12" t="s">
        <v>6</v>
      </c>
      <c r="H48" s="11" t="str">
        <f t="shared" si="8"/>
        <v>to</v>
      </c>
      <c r="I48" s="13">
        <f>C13</f>
        <v>0</v>
      </c>
      <c r="K48" s="33">
        <f t="shared" si="7"/>
        <v>1</v>
      </c>
    </row>
  </sheetData>
  <mergeCells count="13">
    <mergeCell ref="E46:E47"/>
    <mergeCell ref="B2:C2"/>
    <mergeCell ref="E2:I2"/>
    <mergeCell ref="M2:Q2"/>
    <mergeCell ref="E3:I3"/>
    <mergeCell ref="M3:Q3"/>
    <mergeCell ref="E13:E20"/>
    <mergeCell ref="E4:E12"/>
    <mergeCell ref="E21:E27"/>
    <mergeCell ref="E28:E33"/>
    <mergeCell ref="E34:E38"/>
    <mergeCell ref="E39:E42"/>
    <mergeCell ref="E43:E45"/>
  </mergeCells>
  <dataValidations count="1">
    <dataValidation type="list" allowBlank="1" showInputMessage="1" showErrorMessage="1" sqref="G4:G48" xr:uid="{661323F6-66B7-476B-9EC8-4B3444519FCA}">
      <formula1>$S$4:$S$12</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51B73-BCBB-4AB0-8FD7-EC4742A72FC8}">
  <dimension ref="B1:T58"/>
  <sheetViews>
    <sheetView showGridLines="0" workbookViewId="0">
      <selection activeCell="B4" sqref="B4:C14"/>
    </sheetView>
  </sheetViews>
  <sheetFormatPr defaultColWidth="8.7109375" defaultRowHeight="15" x14ac:dyDescent="0.25"/>
  <cols>
    <col min="1" max="2" width="8.7109375" style="46"/>
    <col min="3" max="3" width="44.140625" style="46" customWidth="1"/>
    <col min="4" max="4" width="8.7109375" style="46"/>
    <col min="5" max="5" width="25.5703125" style="46" customWidth="1"/>
    <col min="6" max="6" width="8.7109375" style="46"/>
    <col min="7" max="8" width="20.5703125" style="46" customWidth="1"/>
    <col min="9" max="9" width="25.5703125" style="46" customWidth="1"/>
    <col min="10" max="12" width="8.7109375" style="46"/>
    <col min="13" max="13" width="25.5703125" style="46" customWidth="1"/>
    <col min="14" max="17" width="15.5703125" style="46" customWidth="1"/>
    <col min="18" max="18" width="8.7109375" style="46"/>
    <col min="19" max="19" width="20.5703125" style="46" customWidth="1"/>
    <col min="20" max="16384" width="8.7109375" style="46"/>
  </cols>
  <sheetData>
    <row r="1" spans="2:20" ht="15.75" thickBot="1" x14ac:dyDescent="0.3"/>
    <row r="2" spans="2:20" ht="45" customHeight="1" thickBot="1" x14ac:dyDescent="0.3">
      <c r="B2" s="72" t="s">
        <v>1</v>
      </c>
      <c r="C2" s="73"/>
      <c r="E2" s="74" t="s">
        <v>11</v>
      </c>
      <c r="F2" s="75"/>
      <c r="G2" s="75"/>
      <c r="H2" s="75"/>
      <c r="I2" s="76"/>
      <c r="M2" s="72" t="s">
        <v>23</v>
      </c>
      <c r="N2" s="77"/>
      <c r="O2" s="77"/>
      <c r="P2" s="77"/>
      <c r="Q2" s="73"/>
    </row>
    <row r="3" spans="2:20" ht="42" customHeight="1" thickBot="1" x14ac:dyDescent="0.3">
      <c r="B3" s="14" t="s">
        <v>0</v>
      </c>
      <c r="C3" s="15" t="s">
        <v>24</v>
      </c>
      <c r="E3" s="85" t="s">
        <v>2</v>
      </c>
      <c r="F3" s="86"/>
      <c r="G3" s="86"/>
      <c r="H3" s="86"/>
      <c r="I3" s="87"/>
      <c r="K3" s="34" t="s">
        <v>13</v>
      </c>
      <c r="M3" s="81" t="s">
        <v>16</v>
      </c>
      <c r="N3" s="82"/>
      <c r="O3" s="82"/>
      <c r="P3" s="83"/>
      <c r="Q3" s="84"/>
      <c r="S3" s="22" t="s">
        <v>12</v>
      </c>
      <c r="T3" s="23" t="s">
        <v>13</v>
      </c>
    </row>
    <row r="4" spans="2:20" ht="24.95" customHeight="1" x14ac:dyDescent="0.25">
      <c r="B4" s="16"/>
      <c r="C4" s="17"/>
      <c r="E4" s="69">
        <f>C4</f>
        <v>0</v>
      </c>
      <c r="F4" s="3" t="s">
        <v>3</v>
      </c>
      <c r="G4" s="4" t="s">
        <v>6</v>
      </c>
      <c r="H4" s="3" t="str">
        <f t="shared" ref="H4:H8" si="0">IF(G4="Equal","to","important than")</f>
        <v>to</v>
      </c>
      <c r="I4" s="5">
        <f>C5</f>
        <v>0</v>
      </c>
      <c r="K4" s="32">
        <f t="shared" ref="K4:K13" si="1">VLOOKUP(G4,$S$4:$T$12,2,FALSE)</f>
        <v>1</v>
      </c>
      <c r="M4" s="38" t="s">
        <v>17</v>
      </c>
      <c r="N4" s="39" t="s">
        <v>18</v>
      </c>
      <c r="O4" s="39" t="s">
        <v>19</v>
      </c>
      <c r="P4" s="39" t="s">
        <v>20</v>
      </c>
      <c r="Q4" s="40" t="s">
        <v>21</v>
      </c>
      <c r="S4" s="24" t="s">
        <v>14</v>
      </c>
      <c r="T4" s="25">
        <v>9</v>
      </c>
    </row>
    <row r="5" spans="2:20" ht="24.95" customHeight="1" x14ac:dyDescent="0.25">
      <c r="B5" s="18"/>
      <c r="C5" s="19"/>
      <c r="E5" s="70"/>
      <c r="F5" s="1" t="s">
        <v>3</v>
      </c>
      <c r="G5" s="2" t="s">
        <v>6</v>
      </c>
      <c r="H5" s="1" t="str">
        <f t="shared" si="0"/>
        <v>to</v>
      </c>
      <c r="I5" s="6">
        <f t="shared" ref="I5:I13" si="2">C6</f>
        <v>0</v>
      </c>
      <c r="K5" s="32">
        <f t="shared" si="1"/>
        <v>1</v>
      </c>
      <c r="M5" s="49">
        <f>C4</f>
        <v>0</v>
      </c>
      <c r="N5" s="50">
        <f>1*K4*K5*K6*K7*K8*K9*K10*K11*K12*K13</f>
        <v>1</v>
      </c>
      <c r="O5" s="35">
        <f>POWER(N5,(1/$N$17))</f>
        <v>1</v>
      </c>
      <c r="P5" s="35">
        <f>O5/SUM($O$5:$O$15)</f>
        <v>8.9828773271715665E-2</v>
      </c>
      <c r="Q5" s="42">
        <f>P5</f>
        <v>8.9828773271715665E-2</v>
      </c>
      <c r="S5" s="26" t="s">
        <v>7</v>
      </c>
      <c r="T5" s="27">
        <v>7</v>
      </c>
    </row>
    <row r="6" spans="2:20" ht="24.95" customHeight="1" x14ac:dyDescent="0.25">
      <c r="B6" s="18"/>
      <c r="C6" s="19"/>
      <c r="E6" s="70"/>
      <c r="F6" s="1" t="s">
        <v>3</v>
      </c>
      <c r="G6" s="2" t="s">
        <v>6</v>
      </c>
      <c r="H6" s="1" t="str">
        <f t="shared" si="0"/>
        <v>to</v>
      </c>
      <c r="I6" s="6">
        <f t="shared" si="2"/>
        <v>0</v>
      </c>
      <c r="K6" s="32">
        <f t="shared" si="1"/>
        <v>1</v>
      </c>
      <c r="M6" s="49">
        <f t="shared" ref="M6:M15" si="3">C5</f>
        <v>0</v>
      </c>
      <c r="N6" s="35">
        <f>(1/K4)*1*K14*K15*K16*K17*K18*K19*K20*K21*K22</f>
        <v>5</v>
      </c>
      <c r="O6" s="35">
        <f>POWER(N6,(1/$N$17))</f>
        <v>1.1575579117706545</v>
      </c>
      <c r="P6" s="35">
        <f t="shared" ref="P6:P15" si="4">O6/SUM($O$5:$O$15)</f>
        <v>0.10398200720532677</v>
      </c>
      <c r="Q6" s="42">
        <f>P6</f>
        <v>0.10398200720532677</v>
      </c>
      <c r="S6" s="26" t="s">
        <v>5</v>
      </c>
      <c r="T6" s="27">
        <v>5</v>
      </c>
    </row>
    <row r="7" spans="2:20" ht="24.95" customHeight="1" x14ac:dyDescent="0.25">
      <c r="B7" s="18"/>
      <c r="C7" s="19"/>
      <c r="E7" s="70"/>
      <c r="F7" s="1" t="s">
        <v>3</v>
      </c>
      <c r="G7" s="2" t="s">
        <v>6</v>
      </c>
      <c r="H7" s="1" t="str">
        <f t="shared" si="0"/>
        <v>to</v>
      </c>
      <c r="I7" s="6">
        <f t="shared" si="2"/>
        <v>0</v>
      </c>
      <c r="K7" s="32">
        <f t="shared" si="1"/>
        <v>1</v>
      </c>
      <c r="M7" s="49">
        <f t="shared" si="3"/>
        <v>0</v>
      </c>
      <c r="N7" s="35">
        <f>(1/K5)*(1/K14)*1*K23*K24*K25*K26*K27*K28*K29*K30</f>
        <v>0.15555555555555556</v>
      </c>
      <c r="O7" s="35">
        <f t="shared" ref="O7:O15" si="5">POWER(N7,(1/$N$17))</f>
        <v>0.84437438070715476</v>
      </c>
      <c r="P7" s="35">
        <f t="shared" si="4"/>
        <v>7.5849114800988326E-2</v>
      </c>
      <c r="Q7" s="42">
        <f>P7</f>
        <v>7.5849114800988326E-2</v>
      </c>
      <c r="S7" s="26" t="s">
        <v>9</v>
      </c>
      <c r="T7" s="27">
        <v>3</v>
      </c>
    </row>
    <row r="8" spans="2:20" ht="24.95" customHeight="1" x14ac:dyDescent="0.25">
      <c r="B8" s="18"/>
      <c r="C8" s="19"/>
      <c r="E8" s="70"/>
      <c r="F8" s="1" t="s">
        <v>3</v>
      </c>
      <c r="G8" s="2" t="s">
        <v>6</v>
      </c>
      <c r="H8" s="1" t="str">
        <f t="shared" si="0"/>
        <v>to</v>
      </c>
      <c r="I8" s="6">
        <f t="shared" si="2"/>
        <v>0</v>
      </c>
      <c r="K8" s="32">
        <f t="shared" si="1"/>
        <v>1</v>
      </c>
      <c r="M8" s="49">
        <f t="shared" si="3"/>
        <v>0</v>
      </c>
      <c r="N8" s="35">
        <f>((1/K6)*(1/K15)*(1/K23)*1*K31*K32*K33*K34*K35*K36*K37)</f>
        <v>3</v>
      </c>
      <c r="O8" s="35">
        <f t="shared" si="5"/>
        <v>1.1050315033964666</v>
      </c>
      <c r="P8" s="35">
        <f t="shared" si="4"/>
        <v>9.9263624376704301E-2</v>
      </c>
      <c r="Q8" s="42">
        <f t="shared" ref="Q8:Q15" si="6">P8</f>
        <v>9.9263624376704301E-2</v>
      </c>
      <c r="S8" s="26" t="s">
        <v>6</v>
      </c>
      <c r="T8" s="27">
        <v>1</v>
      </c>
    </row>
    <row r="9" spans="2:20" ht="24.95" customHeight="1" x14ac:dyDescent="0.25">
      <c r="B9" s="18"/>
      <c r="C9" s="19"/>
      <c r="E9" s="70"/>
      <c r="F9" s="1" t="s">
        <v>3</v>
      </c>
      <c r="G9" s="2" t="s">
        <v>6</v>
      </c>
      <c r="H9" s="1" t="str">
        <f t="shared" ref="H9:H13" si="7">IF(G9="Equal","to","important than")</f>
        <v>to</v>
      </c>
      <c r="I9" s="6">
        <f t="shared" si="2"/>
        <v>0</v>
      </c>
      <c r="K9" s="32">
        <f t="shared" si="1"/>
        <v>1</v>
      </c>
      <c r="M9" s="49">
        <f t="shared" si="3"/>
        <v>0</v>
      </c>
      <c r="N9" s="35">
        <f>((1/K7)*(1/K16)*(1/K24)*(1/K31)*1*K38*K39*K40*K41*K42*K43)</f>
        <v>4.0000000000000008E-2</v>
      </c>
      <c r="O9" s="35">
        <f t="shared" si="5"/>
        <v>0.74630189549751991</v>
      </c>
      <c r="P9" s="35">
        <f t="shared" si="4"/>
        <v>6.703938376289835E-2</v>
      </c>
      <c r="Q9" s="42">
        <f t="shared" si="6"/>
        <v>6.703938376289835E-2</v>
      </c>
      <c r="S9" s="26" t="s">
        <v>4</v>
      </c>
      <c r="T9" s="28">
        <v>0.33333333333333331</v>
      </c>
    </row>
    <row r="10" spans="2:20" ht="24.95" customHeight="1" x14ac:dyDescent="0.25">
      <c r="B10" s="18"/>
      <c r="C10" s="19"/>
      <c r="E10" s="70"/>
      <c r="F10" s="1" t="s">
        <v>3</v>
      </c>
      <c r="G10" s="2" t="s">
        <v>6</v>
      </c>
      <c r="H10" s="1" t="str">
        <f t="shared" si="7"/>
        <v>to</v>
      </c>
      <c r="I10" s="6">
        <f t="shared" si="2"/>
        <v>0</v>
      </c>
      <c r="K10" s="32">
        <f t="shared" si="1"/>
        <v>1</v>
      </c>
      <c r="M10" s="49">
        <f t="shared" si="3"/>
        <v>0</v>
      </c>
      <c r="N10" s="35">
        <f>((1/K8)*(1/K17)*(1/K25)*(1/K32)*(1/K38)*1*K44*K45*K46*K47*K48)</f>
        <v>1</v>
      </c>
      <c r="O10" s="35">
        <f t="shared" si="5"/>
        <v>1</v>
      </c>
      <c r="P10" s="35">
        <f t="shared" si="4"/>
        <v>8.9828773271715665E-2</v>
      </c>
      <c r="Q10" s="42">
        <f t="shared" si="6"/>
        <v>8.9828773271715665E-2</v>
      </c>
      <c r="S10" s="26" t="s">
        <v>8</v>
      </c>
      <c r="T10" s="28">
        <v>0.2</v>
      </c>
    </row>
    <row r="11" spans="2:20" ht="24.95" customHeight="1" x14ac:dyDescent="0.25">
      <c r="B11" s="18"/>
      <c r="C11" s="19"/>
      <c r="E11" s="70"/>
      <c r="F11" s="1" t="s">
        <v>3</v>
      </c>
      <c r="G11" s="2" t="s">
        <v>6</v>
      </c>
      <c r="H11" s="1" t="str">
        <f t="shared" si="7"/>
        <v>to</v>
      </c>
      <c r="I11" s="6">
        <f t="shared" si="2"/>
        <v>0</v>
      </c>
      <c r="K11" s="32">
        <f t="shared" si="1"/>
        <v>1</v>
      </c>
      <c r="M11" s="49">
        <f t="shared" si="3"/>
        <v>0</v>
      </c>
      <c r="N11" s="35">
        <f>((1/K9)*(1/K18)*(1/K26)*(1/K33)*(1/K39)*(1/K44)*1*K49*K50*K51*K52)</f>
        <v>0.14285714285714285</v>
      </c>
      <c r="O11" s="35">
        <f t="shared" si="5"/>
        <v>0.83786279364323379</v>
      </c>
      <c r="P11" s="35">
        <f t="shared" si="4"/>
        <v>7.5264186922984339E-2</v>
      </c>
      <c r="Q11" s="42">
        <f t="shared" si="6"/>
        <v>7.5264186922984339E-2</v>
      </c>
      <c r="S11" s="26" t="s">
        <v>15</v>
      </c>
      <c r="T11" s="28">
        <v>0.14285714285714285</v>
      </c>
    </row>
    <row r="12" spans="2:20" ht="24.95" customHeight="1" thickBot="1" x14ac:dyDescent="0.3">
      <c r="B12" s="18"/>
      <c r="C12" s="48"/>
      <c r="E12" s="70"/>
      <c r="F12" s="1" t="s">
        <v>3</v>
      </c>
      <c r="G12" s="2" t="s">
        <v>6</v>
      </c>
      <c r="H12" s="1" t="str">
        <f t="shared" si="7"/>
        <v>to</v>
      </c>
      <c r="I12" s="6">
        <f t="shared" si="2"/>
        <v>0</v>
      </c>
      <c r="K12" s="32">
        <f t="shared" si="1"/>
        <v>1</v>
      </c>
      <c r="M12" s="49">
        <f t="shared" si="3"/>
        <v>0</v>
      </c>
      <c r="N12" s="35">
        <f>((1/K10)*(1/K19)*(1/K27)*(1/K34)*(1/K40)*(1/K45)*(1/K49)*1*K53*K54*K55)</f>
        <v>5</v>
      </c>
      <c r="O12" s="35">
        <f t="shared" si="5"/>
        <v>1.1575579117706545</v>
      </c>
      <c r="P12" s="35">
        <f t="shared" si="4"/>
        <v>0.10398200720532677</v>
      </c>
      <c r="Q12" s="42">
        <f t="shared" si="6"/>
        <v>0.10398200720532677</v>
      </c>
      <c r="S12" s="29" t="s">
        <v>10</v>
      </c>
      <c r="T12" s="30">
        <v>0.1111111111111111</v>
      </c>
    </row>
    <row r="13" spans="2:20" ht="24.95" customHeight="1" thickBot="1" x14ac:dyDescent="0.3">
      <c r="B13" s="18"/>
      <c r="C13" s="48"/>
      <c r="E13" s="71"/>
      <c r="F13" s="7" t="s">
        <v>3</v>
      </c>
      <c r="G13" s="8" t="s">
        <v>6</v>
      </c>
      <c r="H13" s="7" t="str">
        <f t="shared" si="7"/>
        <v>to</v>
      </c>
      <c r="I13" s="9">
        <f t="shared" si="2"/>
        <v>0</v>
      </c>
      <c r="K13" s="32">
        <f t="shared" si="1"/>
        <v>1</v>
      </c>
      <c r="M13" s="49">
        <f t="shared" si="3"/>
        <v>0</v>
      </c>
      <c r="N13" s="35">
        <f>((1/K11)*(1/K20)*(1/K28)*(1/K35)*(1/K41)*(1/K46)*(1/K50)*(1/K53)*1*K56*K57)</f>
        <v>0.33333333333333331</v>
      </c>
      <c r="O13" s="35">
        <f t="shared" si="5"/>
        <v>0.90495157552193051</v>
      </c>
      <c r="P13" s="35">
        <f t="shared" si="4"/>
        <v>8.1290689899441368E-2</v>
      </c>
      <c r="Q13" s="42">
        <f t="shared" si="6"/>
        <v>8.1290689899441368E-2</v>
      </c>
    </row>
    <row r="14" spans="2:20" ht="24.95" customHeight="1" thickBot="1" x14ac:dyDescent="0.3">
      <c r="B14" s="20"/>
      <c r="C14" s="21"/>
      <c r="E14" s="69">
        <f>C5</f>
        <v>0</v>
      </c>
      <c r="F14" s="3" t="s">
        <v>3</v>
      </c>
      <c r="G14" s="4" t="s">
        <v>6</v>
      </c>
      <c r="H14" s="3" t="str">
        <f t="shared" ref="H14:H22" si="8">IF(G14="Equal","to","important than")</f>
        <v>to</v>
      </c>
      <c r="I14" s="5">
        <f>C6</f>
        <v>0</v>
      </c>
      <c r="K14" s="32">
        <f t="shared" ref="K14:K58" si="9">VLOOKUP(G14,$S$4:$T$12,2,FALSE)</f>
        <v>1</v>
      </c>
      <c r="M14" s="49">
        <f t="shared" si="3"/>
        <v>0</v>
      </c>
      <c r="N14" s="35">
        <f>((1/K12)*(1/K21)*(1/K29*(1/K36)*(1/K42)*(1/K47)*(1/K51)*(1/K54)*(1/K56)*1*K58))</f>
        <v>9</v>
      </c>
      <c r="O14" s="35">
        <f t="shared" si="5"/>
        <v>1.2210946234986555</v>
      </c>
      <c r="P14" s="35">
        <f t="shared" si="4"/>
        <v>0.10968943207757173</v>
      </c>
      <c r="Q14" s="42">
        <f t="shared" si="6"/>
        <v>0.10968943207757173</v>
      </c>
    </row>
    <row r="15" spans="2:20" ht="24.95" customHeight="1" thickBot="1" x14ac:dyDescent="0.3">
      <c r="E15" s="70"/>
      <c r="F15" s="1" t="s">
        <v>3</v>
      </c>
      <c r="G15" s="2" t="s">
        <v>6</v>
      </c>
      <c r="H15" s="1" t="str">
        <f t="shared" si="8"/>
        <v>to</v>
      </c>
      <c r="I15" s="6">
        <f t="shared" ref="I15:I22" si="10">C7</f>
        <v>0</v>
      </c>
      <c r="K15" s="32">
        <f t="shared" si="9"/>
        <v>1</v>
      </c>
      <c r="M15" s="43">
        <f t="shared" si="3"/>
        <v>0</v>
      </c>
      <c r="N15" s="44">
        <f>((1/K13)*(1/K22)*(1/K30)*(1/K37)*(1/K43)*(1/K48)*(1/K52)*(1/K55)*(1/K57)*(1/K58)*1)</f>
        <v>5</v>
      </c>
      <c r="O15" s="44">
        <f t="shared" si="5"/>
        <v>1.1575579117706545</v>
      </c>
      <c r="P15" s="44">
        <f t="shared" si="4"/>
        <v>0.10398200720532677</v>
      </c>
      <c r="Q15" s="42">
        <f t="shared" si="6"/>
        <v>0.10398200720532677</v>
      </c>
    </row>
    <row r="16" spans="2:20" ht="24.95" customHeight="1" thickBot="1" x14ac:dyDescent="0.3">
      <c r="E16" s="70"/>
      <c r="F16" s="1" t="s">
        <v>3</v>
      </c>
      <c r="G16" s="2" t="s">
        <v>5</v>
      </c>
      <c r="H16" s="1" t="str">
        <f t="shared" si="8"/>
        <v>important than</v>
      </c>
      <c r="I16" s="6">
        <f t="shared" si="10"/>
        <v>0</v>
      </c>
      <c r="K16" s="32">
        <f t="shared" si="9"/>
        <v>5</v>
      </c>
      <c r="M16" s="47"/>
      <c r="N16" s="47"/>
      <c r="O16" s="47"/>
      <c r="P16" s="47"/>
      <c r="Q16" s="45">
        <f>SUM(Q5:Q15)</f>
        <v>1</v>
      </c>
    </row>
    <row r="17" spans="5:14" ht="24.95" customHeight="1" thickBot="1" x14ac:dyDescent="0.3">
      <c r="E17" s="70"/>
      <c r="F17" s="1" t="s">
        <v>3</v>
      </c>
      <c r="G17" s="2" t="s">
        <v>6</v>
      </c>
      <c r="H17" s="1" t="str">
        <f t="shared" si="8"/>
        <v>to</v>
      </c>
      <c r="I17" s="6">
        <f t="shared" si="10"/>
        <v>0</v>
      </c>
      <c r="K17" s="32">
        <f t="shared" si="9"/>
        <v>1</v>
      </c>
      <c r="M17" s="36" t="s">
        <v>22</v>
      </c>
      <c r="N17" s="37">
        <v>11</v>
      </c>
    </row>
    <row r="18" spans="5:14" ht="24.95" customHeight="1" x14ac:dyDescent="0.25">
      <c r="E18" s="70"/>
      <c r="F18" s="1" t="s">
        <v>3</v>
      </c>
      <c r="G18" s="2" t="s">
        <v>6</v>
      </c>
      <c r="H18" s="1" t="str">
        <f t="shared" si="8"/>
        <v>to</v>
      </c>
      <c r="I18" s="6">
        <f t="shared" si="10"/>
        <v>0</v>
      </c>
      <c r="K18" s="32">
        <f t="shared" si="9"/>
        <v>1</v>
      </c>
    </row>
    <row r="19" spans="5:14" ht="24.95" customHeight="1" x14ac:dyDescent="0.25">
      <c r="E19" s="70"/>
      <c r="F19" s="1" t="s">
        <v>3</v>
      </c>
      <c r="G19" s="2" t="s">
        <v>6</v>
      </c>
      <c r="H19" s="1" t="str">
        <f t="shared" si="8"/>
        <v>to</v>
      </c>
      <c r="I19" s="6">
        <f t="shared" si="10"/>
        <v>0</v>
      </c>
      <c r="K19" s="32">
        <f t="shared" si="9"/>
        <v>1</v>
      </c>
    </row>
    <row r="20" spans="5:14" ht="24.95" customHeight="1" x14ac:dyDescent="0.25">
      <c r="E20" s="70"/>
      <c r="F20" s="1" t="s">
        <v>3</v>
      </c>
      <c r="G20" s="2" t="s">
        <v>6</v>
      </c>
      <c r="H20" s="1" t="str">
        <f t="shared" si="8"/>
        <v>to</v>
      </c>
      <c r="I20" s="6">
        <f t="shared" si="10"/>
        <v>0</v>
      </c>
      <c r="K20" s="32">
        <f t="shared" si="9"/>
        <v>1</v>
      </c>
    </row>
    <row r="21" spans="5:14" ht="24.95" customHeight="1" x14ac:dyDescent="0.25">
      <c r="E21" s="70"/>
      <c r="F21" s="1" t="s">
        <v>3</v>
      </c>
      <c r="G21" s="2" t="s">
        <v>6</v>
      </c>
      <c r="H21" s="1" t="str">
        <f t="shared" si="8"/>
        <v>to</v>
      </c>
      <c r="I21" s="6">
        <f t="shared" si="10"/>
        <v>0</v>
      </c>
      <c r="K21" s="32">
        <f t="shared" si="9"/>
        <v>1</v>
      </c>
    </row>
    <row r="22" spans="5:14" ht="24.95" customHeight="1" thickBot="1" x14ac:dyDescent="0.3">
      <c r="E22" s="71"/>
      <c r="F22" s="7" t="s">
        <v>3</v>
      </c>
      <c r="G22" s="8" t="s">
        <v>6</v>
      </c>
      <c r="H22" s="7" t="str">
        <f t="shared" si="8"/>
        <v>to</v>
      </c>
      <c r="I22" s="9">
        <f t="shared" si="10"/>
        <v>0</v>
      </c>
      <c r="K22" s="32">
        <f t="shared" si="9"/>
        <v>1</v>
      </c>
    </row>
    <row r="23" spans="5:14" ht="24.95" customHeight="1" x14ac:dyDescent="0.25">
      <c r="E23" s="69">
        <f>C6</f>
        <v>0</v>
      </c>
      <c r="F23" s="3" t="s">
        <v>3</v>
      </c>
      <c r="G23" s="4" t="s">
        <v>4</v>
      </c>
      <c r="H23" s="3" t="str">
        <f>IF(G23="Equal","to","important than")</f>
        <v>important than</v>
      </c>
      <c r="I23" s="5">
        <f>C7</f>
        <v>0</v>
      </c>
      <c r="K23" s="32">
        <f t="shared" si="9"/>
        <v>0.33333333333333331</v>
      </c>
    </row>
    <row r="24" spans="5:14" ht="24.95" customHeight="1" x14ac:dyDescent="0.25">
      <c r="E24" s="70"/>
      <c r="F24" s="1" t="s">
        <v>3</v>
      </c>
      <c r="G24" s="2" t="s">
        <v>5</v>
      </c>
      <c r="H24" s="1" t="str">
        <f t="shared" ref="H24:H58" si="11">IF(G24="Equal","to","important than")</f>
        <v>important than</v>
      </c>
      <c r="I24" s="6">
        <f t="shared" ref="I24:I30" si="12">C8</f>
        <v>0</v>
      </c>
      <c r="K24" s="32">
        <f t="shared" si="9"/>
        <v>5</v>
      </c>
    </row>
    <row r="25" spans="5:14" ht="24.95" customHeight="1" x14ac:dyDescent="0.25">
      <c r="E25" s="70"/>
      <c r="F25" s="1" t="s">
        <v>3</v>
      </c>
      <c r="G25" s="2" t="s">
        <v>6</v>
      </c>
      <c r="H25" s="1" t="str">
        <f t="shared" si="11"/>
        <v>to</v>
      </c>
      <c r="I25" s="6">
        <f t="shared" si="12"/>
        <v>0</v>
      </c>
      <c r="K25" s="32">
        <f t="shared" si="9"/>
        <v>1</v>
      </c>
    </row>
    <row r="26" spans="5:14" ht="24.95" customHeight="1" x14ac:dyDescent="0.25">
      <c r="E26" s="70"/>
      <c r="F26" s="1" t="s">
        <v>3</v>
      </c>
      <c r="G26" s="2" t="s">
        <v>7</v>
      </c>
      <c r="H26" s="1" t="str">
        <f t="shared" si="11"/>
        <v>important than</v>
      </c>
      <c r="I26" s="6">
        <f t="shared" si="12"/>
        <v>0</v>
      </c>
      <c r="K26" s="32">
        <f t="shared" si="9"/>
        <v>7</v>
      </c>
    </row>
    <row r="27" spans="5:14" ht="24.95" customHeight="1" x14ac:dyDescent="0.25">
      <c r="E27" s="70"/>
      <c r="F27" s="1" t="s">
        <v>3</v>
      </c>
      <c r="G27" s="2" t="s">
        <v>8</v>
      </c>
      <c r="H27" s="1" t="str">
        <f t="shared" si="11"/>
        <v>important than</v>
      </c>
      <c r="I27" s="6">
        <f t="shared" si="12"/>
        <v>0</v>
      </c>
      <c r="K27" s="32">
        <f t="shared" si="9"/>
        <v>0.2</v>
      </c>
    </row>
    <row r="28" spans="5:14" ht="24.95" customHeight="1" x14ac:dyDescent="0.25">
      <c r="E28" s="70"/>
      <c r="F28" s="1" t="s">
        <v>3</v>
      </c>
      <c r="G28" s="2" t="s">
        <v>9</v>
      </c>
      <c r="H28" s="1" t="str">
        <f t="shared" si="11"/>
        <v>important than</v>
      </c>
      <c r="I28" s="6">
        <f t="shared" si="12"/>
        <v>0</v>
      </c>
      <c r="K28" s="32">
        <f t="shared" si="9"/>
        <v>3</v>
      </c>
    </row>
    <row r="29" spans="5:14" ht="24.95" customHeight="1" x14ac:dyDescent="0.25">
      <c r="E29" s="70"/>
      <c r="F29" s="1" t="s">
        <v>3</v>
      </c>
      <c r="G29" s="2" t="s">
        <v>10</v>
      </c>
      <c r="H29" s="1" t="str">
        <f t="shared" si="11"/>
        <v>important than</v>
      </c>
      <c r="I29" s="6">
        <f t="shared" si="12"/>
        <v>0</v>
      </c>
      <c r="K29" s="32">
        <f t="shared" si="9"/>
        <v>0.1111111111111111</v>
      </c>
    </row>
    <row r="30" spans="5:14" ht="24.95" customHeight="1" thickBot="1" x14ac:dyDescent="0.3">
      <c r="E30" s="71"/>
      <c r="F30" s="7" t="s">
        <v>3</v>
      </c>
      <c r="G30" s="8" t="s">
        <v>8</v>
      </c>
      <c r="H30" s="7" t="str">
        <f t="shared" si="11"/>
        <v>important than</v>
      </c>
      <c r="I30" s="9">
        <f t="shared" si="12"/>
        <v>0</v>
      </c>
      <c r="K30" s="32">
        <f t="shared" si="9"/>
        <v>0.2</v>
      </c>
    </row>
    <row r="31" spans="5:14" ht="24.95" customHeight="1" x14ac:dyDescent="0.25">
      <c r="E31" s="69">
        <f>C7</f>
        <v>0</v>
      </c>
      <c r="F31" s="3" t="s">
        <v>3</v>
      </c>
      <c r="G31" s="4" t="s">
        <v>6</v>
      </c>
      <c r="H31" s="3" t="str">
        <f t="shared" si="11"/>
        <v>to</v>
      </c>
      <c r="I31" s="5">
        <f>C8</f>
        <v>0</v>
      </c>
      <c r="K31" s="32">
        <f t="shared" si="9"/>
        <v>1</v>
      </c>
    </row>
    <row r="32" spans="5:14" ht="24.95" customHeight="1" x14ac:dyDescent="0.25">
      <c r="E32" s="70"/>
      <c r="F32" s="1" t="s">
        <v>3</v>
      </c>
      <c r="G32" s="2" t="s">
        <v>6</v>
      </c>
      <c r="H32" s="1" t="str">
        <f t="shared" si="11"/>
        <v>to</v>
      </c>
      <c r="I32" s="6">
        <f t="shared" ref="I32:I37" si="13">C9</f>
        <v>0</v>
      </c>
      <c r="K32" s="32">
        <f t="shared" si="9"/>
        <v>1</v>
      </c>
    </row>
    <row r="33" spans="5:11" ht="24.95" customHeight="1" x14ac:dyDescent="0.25">
      <c r="E33" s="70"/>
      <c r="F33" s="1" t="s">
        <v>3</v>
      </c>
      <c r="G33" s="2" t="s">
        <v>6</v>
      </c>
      <c r="H33" s="1" t="str">
        <f t="shared" si="11"/>
        <v>to</v>
      </c>
      <c r="I33" s="6">
        <f t="shared" si="13"/>
        <v>0</v>
      </c>
      <c r="K33" s="32">
        <f t="shared" si="9"/>
        <v>1</v>
      </c>
    </row>
    <row r="34" spans="5:11" ht="24.95" customHeight="1" x14ac:dyDescent="0.25">
      <c r="E34" s="70"/>
      <c r="F34" s="1" t="s">
        <v>3</v>
      </c>
      <c r="G34" s="2" t="s">
        <v>6</v>
      </c>
      <c r="H34" s="1" t="str">
        <f t="shared" si="11"/>
        <v>to</v>
      </c>
      <c r="I34" s="6">
        <f t="shared" si="13"/>
        <v>0</v>
      </c>
      <c r="K34" s="32">
        <f t="shared" si="9"/>
        <v>1</v>
      </c>
    </row>
    <row r="35" spans="5:11" ht="24.95" customHeight="1" x14ac:dyDescent="0.25">
      <c r="E35" s="70"/>
      <c r="F35" s="1" t="s">
        <v>3</v>
      </c>
      <c r="G35" s="2" t="s">
        <v>6</v>
      </c>
      <c r="H35" s="1" t="str">
        <f t="shared" si="11"/>
        <v>to</v>
      </c>
      <c r="I35" s="6">
        <f t="shared" si="13"/>
        <v>0</v>
      </c>
      <c r="K35" s="32">
        <f t="shared" si="9"/>
        <v>1</v>
      </c>
    </row>
    <row r="36" spans="5:11" ht="24.95" customHeight="1" x14ac:dyDescent="0.25">
      <c r="E36" s="70"/>
      <c r="F36" s="1" t="s">
        <v>3</v>
      </c>
      <c r="G36" s="2" t="s">
        <v>6</v>
      </c>
      <c r="H36" s="1" t="str">
        <f t="shared" si="11"/>
        <v>to</v>
      </c>
      <c r="I36" s="6">
        <f t="shared" si="13"/>
        <v>0</v>
      </c>
      <c r="K36" s="32">
        <f t="shared" si="9"/>
        <v>1</v>
      </c>
    </row>
    <row r="37" spans="5:11" ht="24.95" customHeight="1" thickBot="1" x14ac:dyDescent="0.3">
      <c r="E37" s="71"/>
      <c r="F37" s="7" t="s">
        <v>3</v>
      </c>
      <c r="G37" s="8" t="s">
        <v>6</v>
      </c>
      <c r="H37" s="7" t="str">
        <f t="shared" si="11"/>
        <v>to</v>
      </c>
      <c r="I37" s="9">
        <f t="shared" si="13"/>
        <v>0</v>
      </c>
      <c r="K37" s="32">
        <f t="shared" si="9"/>
        <v>1</v>
      </c>
    </row>
    <row r="38" spans="5:11" ht="24.95" customHeight="1" x14ac:dyDescent="0.25">
      <c r="E38" s="69">
        <f>C8</f>
        <v>0</v>
      </c>
      <c r="F38" s="3" t="s">
        <v>3</v>
      </c>
      <c r="G38" s="4" t="s">
        <v>6</v>
      </c>
      <c r="H38" s="3" t="str">
        <f t="shared" si="11"/>
        <v>to</v>
      </c>
      <c r="I38" s="5">
        <f>C9</f>
        <v>0</v>
      </c>
      <c r="K38" s="32">
        <f t="shared" si="9"/>
        <v>1</v>
      </c>
    </row>
    <row r="39" spans="5:11" ht="24.95" customHeight="1" x14ac:dyDescent="0.25">
      <c r="E39" s="70"/>
      <c r="F39" s="1" t="s">
        <v>3</v>
      </c>
      <c r="G39" s="2" t="s">
        <v>6</v>
      </c>
      <c r="H39" s="1" t="str">
        <f t="shared" si="11"/>
        <v>to</v>
      </c>
      <c r="I39" s="6">
        <f t="shared" ref="I39:I43" si="14">C10</f>
        <v>0</v>
      </c>
      <c r="K39" s="32">
        <f t="shared" si="9"/>
        <v>1</v>
      </c>
    </row>
    <row r="40" spans="5:11" ht="24.95" customHeight="1" x14ac:dyDescent="0.25">
      <c r="E40" s="70"/>
      <c r="F40" s="1" t="s">
        <v>3</v>
      </c>
      <c r="G40" s="2" t="s">
        <v>6</v>
      </c>
      <c r="H40" s="1" t="str">
        <f t="shared" si="11"/>
        <v>to</v>
      </c>
      <c r="I40" s="6">
        <f t="shared" si="14"/>
        <v>0</v>
      </c>
      <c r="K40" s="32">
        <f t="shared" si="9"/>
        <v>1</v>
      </c>
    </row>
    <row r="41" spans="5:11" ht="24.95" customHeight="1" x14ac:dyDescent="0.25">
      <c r="E41" s="70"/>
      <c r="F41" s="1" t="s">
        <v>3</v>
      </c>
      <c r="G41" s="2" t="s">
        <v>6</v>
      </c>
      <c r="H41" s="1" t="str">
        <f t="shared" si="11"/>
        <v>to</v>
      </c>
      <c r="I41" s="6">
        <f t="shared" si="14"/>
        <v>0</v>
      </c>
      <c r="K41" s="32">
        <f t="shared" si="9"/>
        <v>1</v>
      </c>
    </row>
    <row r="42" spans="5:11" ht="24.95" customHeight="1" x14ac:dyDescent="0.25">
      <c r="E42" s="70"/>
      <c r="F42" s="1" t="s">
        <v>3</v>
      </c>
      <c r="G42" s="2" t="s">
        <v>6</v>
      </c>
      <c r="H42" s="1" t="str">
        <f t="shared" si="11"/>
        <v>to</v>
      </c>
      <c r="I42" s="6">
        <f t="shared" si="14"/>
        <v>0</v>
      </c>
      <c r="K42" s="32">
        <f t="shared" si="9"/>
        <v>1</v>
      </c>
    </row>
    <row r="43" spans="5:11" ht="24.95" customHeight="1" thickBot="1" x14ac:dyDescent="0.3">
      <c r="E43" s="71"/>
      <c r="F43" s="7" t="s">
        <v>3</v>
      </c>
      <c r="G43" s="8" t="s">
        <v>6</v>
      </c>
      <c r="H43" s="7" t="str">
        <f t="shared" si="11"/>
        <v>to</v>
      </c>
      <c r="I43" s="9">
        <f t="shared" si="14"/>
        <v>0</v>
      </c>
      <c r="K43" s="32">
        <f t="shared" si="9"/>
        <v>1</v>
      </c>
    </row>
    <row r="44" spans="5:11" ht="24.95" customHeight="1" x14ac:dyDescent="0.25">
      <c r="E44" s="69">
        <f>C9</f>
        <v>0</v>
      </c>
      <c r="F44" s="3" t="s">
        <v>3</v>
      </c>
      <c r="G44" s="4" t="s">
        <v>6</v>
      </c>
      <c r="H44" s="3" t="str">
        <f t="shared" si="11"/>
        <v>to</v>
      </c>
      <c r="I44" s="5">
        <f>C10</f>
        <v>0</v>
      </c>
      <c r="K44" s="32">
        <f t="shared" si="9"/>
        <v>1</v>
      </c>
    </row>
    <row r="45" spans="5:11" ht="24.95" customHeight="1" x14ac:dyDescent="0.25">
      <c r="E45" s="70"/>
      <c r="F45" s="1" t="s">
        <v>3</v>
      </c>
      <c r="G45" s="2" t="s">
        <v>6</v>
      </c>
      <c r="H45" s="1" t="str">
        <f t="shared" si="11"/>
        <v>to</v>
      </c>
      <c r="I45" s="6">
        <f t="shared" ref="I45:I48" si="15">C11</f>
        <v>0</v>
      </c>
      <c r="K45" s="32">
        <f t="shared" si="9"/>
        <v>1</v>
      </c>
    </row>
    <row r="46" spans="5:11" ht="24.95" customHeight="1" x14ac:dyDescent="0.25">
      <c r="E46" s="70"/>
      <c r="F46" s="1" t="s">
        <v>3</v>
      </c>
      <c r="G46" s="2" t="s">
        <v>6</v>
      </c>
      <c r="H46" s="1" t="str">
        <f t="shared" si="11"/>
        <v>to</v>
      </c>
      <c r="I46" s="6">
        <f t="shared" si="15"/>
        <v>0</v>
      </c>
      <c r="K46" s="32">
        <f t="shared" si="9"/>
        <v>1</v>
      </c>
    </row>
    <row r="47" spans="5:11" ht="24.95" customHeight="1" x14ac:dyDescent="0.25">
      <c r="E47" s="70"/>
      <c r="F47" s="1" t="s">
        <v>3</v>
      </c>
      <c r="G47" s="2" t="s">
        <v>6</v>
      </c>
      <c r="H47" s="1" t="str">
        <f t="shared" si="11"/>
        <v>to</v>
      </c>
      <c r="I47" s="6">
        <f t="shared" si="15"/>
        <v>0</v>
      </c>
      <c r="K47" s="32">
        <f t="shared" si="9"/>
        <v>1</v>
      </c>
    </row>
    <row r="48" spans="5:11" ht="24.95" customHeight="1" thickBot="1" x14ac:dyDescent="0.3">
      <c r="E48" s="71"/>
      <c r="F48" s="7" t="s">
        <v>3</v>
      </c>
      <c r="G48" s="8" t="s">
        <v>6</v>
      </c>
      <c r="H48" s="7" t="str">
        <f t="shared" si="11"/>
        <v>to</v>
      </c>
      <c r="I48" s="9">
        <f t="shared" si="15"/>
        <v>0</v>
      </c>
      <c r="K48" s="32">
        <f t="shared" si="9"/>
        <v>1</v>
      </c>
    </row>
    <row r="49" spans="5:11" ht="24.95" customHeight="1" x14ac:dyDescent="0.25">
      <c r="E49" s="69">
        <f>C10</f>
        <v>0</v>
      </c>
      <c r="F49" s="3" t="s">
        <v>3</v>
      </c>
      <c r="G49" s="4" t="s">
        <v>6</v>
      </c>
      <c r="H49" s="3" t="str">
        <f t="shared" si="11"/>
        <v>to</v>
      </c>
      <c r="I49" s="5">
        <f>C11</f>
        <v>0</v>
      </c>
      <c r="K49" s="32">
        <f t="shared" si="9"/>
        <v>1</v>
      </c>
    </row>
    <row r="50" spans="5:11" ht="24.95" customHeight="1" x14ac:dyDescent="0.25">
      <c r="E50" s="70"/>
      <c r="F50" s="1" t="s">
        <v>3</v>
      </c>
      <c r="G50" s="2" t="s">
        <v>6</v>
      </c>
      <c r="H50" s="1" t="str">
        <f t="shared" si="11"/>
        <v>to</v>
      </c>
      <c r="I50" s="6">
        <f t="shared" ref="I50:I52" si="16">C12</f>
        <v>0</v>
      </c>
      <c r="K50" s="32">
        <f t="shared" si="9"/>
        <v>1</v>
      </c>
    </row>
    <row r="51" spans="5:11" ht="24.95" customHeight="1" x14ac:dyDescent="0.25">
      <c r="E51" s="70"/>
      <c r="F51" s="1" t="s">
        <v>3</v>
      </c>
      <c r="G51" s="2" t="s">
        <v>6</v>
      </c>
      <c r="H51" s="1" t="str">
        <f t="shared" si="11"/>
        <v>to</v>
      </c>
      <c r="I51" s="6">
        <f t="shared" si="16"/>
        <v>0</v>
      </c>
      <c r="K51" s="32">
        <f t="shared" si="9"/>
        <v>1</v>
      </c>
    </row>
    <row r="52" spans="5:11" ht="24.95" customHeight="1" thickBot="1" x14ac:dyDescent="0.3">
      <c r="E52" s="71"/>
      <c r="F52" s="7" t="s">
        <v>3</v>
      </c>
      <c r="G52" s="8" t="s">
        <v>6</v>
      </c>
      <c r="H52" s="7" t="str">
        <f t="shared" si="11"/>
        <v>to</v>
      </c>
      <c r="I52" s="9">
        <f t="shared" si="16"/>
        <v>0</v>
      </c>
      <c r="K52" s="32">
        <f t="shared" si="9"/>
        <v>1</v>
      </c>
    </row>
    <row r="53" spans="5:11" ht="24.95" customHeight="1" x14ac:dyDescent="0.25">
      <c r="E53" s="69">
        <f>C11</f>
        <v>0</v>
      </c>
      <c r="F53" s="3" t="s">
        <v>3</v>
      </c>
      <c r="G53" s="4" t="s">
        <v>6</v>
      </c>
      <c r="H53" s="3" t="str">
        <f t="shared" si="11"/>
        <v>to</v>
      </c>
      <c r="I53" s="5">
        <f>C12</f>
        <v>0</v>
      </c>
      <c r="K53" s="32">
        <f t="shared" si="9"/>
        <v>1</v>
      </c>
    </row>
    <row r="54" spans="5:11" ht="24.95" customHeight="1" x14ac:dyDescent="0.25">
      <c r="E54" s="70"/>
      <c r="F54" s="1" t="s">
        <v>3</v>
      </c>
      <c r="G54" s="2" t="s">
        <v>6</v>
      </c>
      <c r="H54" s="1" t="str">
        <f t="shared" si="11"/>
        <v>to</v>
      </c>
      <c r="I54" s="6">
        <f t="shared" ref="I54:I55" si="17">C13</f>
        <v>0</v>
      </c>
      <c r="K54" s="32">
        <f t="shared" si="9"/>
        <v>1</v>
      </c>
    </row>
    <row r="55" spans="5:11" ht="24.95" customHeight="1" thickBot="1" x14ac:dyDescent="0.3">
      <c r="E55" s="71"/>
      <c r="F55" s="7" t="s">
        <v>3</v>
      </c>
      <c r="G55" s="8" t="s">
        <v>6</v>
      </c>
      <c r="H55" s="7" t="str">
        <f t="shared" si="11"/>
        <v>to</v>
      </c>
      <c r="I55" s="9">
        <f t="shared" si="17"/>
        <v>0</v>
      </c>
      <c r="K55" s="32">
        <f t="shared" si="9"/>
        <v>1</v>
      </c>
    </row>
    <row r="56" spans="5:11" ht="24.95" customHeight="1" x14ac:dyDescent="0.25">
      <c r="E56" s="69">
        <f>C12</f>
        <v>0</v>
      </c>
      <c r="F56" s="3" t="s">
        <v>3</v>
      </c>
      <c r="G56" s="4" t="s">
        <v>6</v>
      </c>
      <c r="H56" s="3" t="str">
        <f t="shared" si="11"/>
        <v>to</v>
      </c>
      <c r="I56" s="5">
        <f>C13</f>
        <v>0</v>
      </c>
      <c r="K56" s="32">
        <f t="shared" si="9"/>
        <v>1</v>
      </c>
    </row>
    <row r="57" spans="5:11" ht="24.95" customHeight="1" thickBot="1" x14ac:dyDescent="0.3">
      <c r="E57" s="71"/>
      <c r="F57" s="7" t="s">
        <v>3</v>
      </c>
      <c r="G57" s="8" t="s">
        <v>6</v>
      </c>
      <c r="H57" s="7" t="str">
        <f t="shared" si="11"/>
        <v>to</v>
      </c>
      <c r="I57" s="9">
        <f>C14</f>
        <v>0</v>
      </c>
      <c r="K57" s="32">
        <f t="shared" si="9"/>
        <v>1</v>
      </c>
    </row>
    <row r="58" spans="5:11" ht="24.95" customHeight="1" thickBot="1" x14ac:dyDescent="0.3">
      <c r="E58" s="10">
        <f>C13</f>
        <v>0</v>
      </c>
      <c r="F58" s="11" t="s">
        <v>3</v>
      </c>
      <c r="G58" s="12" t="s">
        <v>6</v>
      </c>
      <c r="H58" s="11" t="str">
        <f t="shared" si="11"/>
        <v>to</v>
      </c>
      <c r="I58" s="13">
        <f>C14</f>
        <v>0</v>
      </c>
      <c r="K58" s="33">
        <f t="shared" si="9"/>
        <v>1</v>
      </c>
    </row>
  </sheetData>
  <mergeCells count="14">
    <mergeCell ref="E56:E57"/>
    <mergeCell ref="E4:E13"/>
    <mergeCell ref="E23:E30"/>
    <mergeCell ref="E31:E37"/>
    <mergeCell ref="E38:E43"/>
    <mergeCell ref="E44:E48"/>
    <mergeCell ref="E49:E52"/>
    <mergeCell ref="E53:E55"/>
    <mergeCell ref="E14:E22"/>
    <mergeCell ref="B2:C2"/>
    <mergeCell ref="E2:I2"/>
    <mergeCell ref="M2:Q2"/>
    <mergeCell ref="E3:I3"/>
    <mergeCell ref="M3:Q3"/>
  </mergeCells>
  <phoneticPr fontId="8" type="noConversion"/>
  <dataValidations disablePrompts="1" count="1">
    <dataValidation type="list" allowBlank="1" showInputMessage="1" showErrorMessage="1" sqref="G4:G58" xr:uid="{3B983009-34AB-40A5-90B1-26601520DE85}">
      <formula1>$S$4:$S$12</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86348-DF7D-4188-8335-A8A540CEB958}">
  <dimension ref="B1:T69"/>
  <sheetViews>
    <sheetView showGridLines="0" workbookViewId="0">
      <selection activeCell="B4" sqref="B4:C15"/>
    </sheetView>
  </sheetViews>
  <sheetFormatPr defaultColWidth="8.7109375" defaultRowHeight="15" x14ac:dyDescent="0.25"/>
  <cols>
    <col min="1" max="2" width="8.7109375" style="46"/>
    <col min="3" max="3" width="44.140625" style="46" customWidth="1"/>
    <col min="4" max="4" width="8.7109375" style="46"/>
    <col min="5" max="5" width="25.5703125" style="46" customWidth="1"/>
    <col min="6" max="6" width="8.7109375" style="46"/>
    <col min="7" max="8" width="20.5703125" style="46" customWidth="1"/>
    <col min="9" max="9" width="25.5703125" style="46" customWidth="1"/>
    <col min="10" max="12" width="8.7109375" style="46"/>
    <col min="13" max="13" width="25.5703125" style="46" customWidth="1"/>
    <col min="14" max="17" width="15.5703125" style="46" customWidth="1"/>
    <col min="18" max="18" width="8.7109375" style="46"/>
    <col min="19" max="19" width="20.5703125" style="46" customWidth="1"/>
    <col min="20" max="16384" width="8.7109375" style="46"/>
  </cols>
  <sheetData>
    <row r="1" spans="2:20" ht="15.75" thickBot="1" x14ac:dyDescent="0.3"/>
    <row r="2" spans="2:20" ht="45" customHeight="1" thickBot="1" x14ac:dyDescent="0.3">
      <c r="B2" s="72" t="s">
        <v>1</v>
      </c>
      <c r="C2" s="73"/>
      <c r="E2" s="74" t="s">
        <v>11</v>
      </c>
      <c r="F2" s="75"/>
      <c r="G2" s="75"/>
      <c r="H2" s="75"/>
      <c r="I2" s="76"/>
      <c r="M2" s="72" t="s">
        <v>23</v>
      </c>
      <c r="N2" s="77"/>
      <c r="O2" s="77"/>
      <c r="P2" s="77"/>
      <c r="Q2" s="73"/>
    </row>
    <row r="3" spans="2:20" ht="42" customHeight="1" thickBot="1" x14ac:dyDescent="0.3">
      <c r="B3" s="14" t="s">
        <v>0</v>
      </c>
      <c r="C3" s="15" t="s">
        <v>24</v>
      </c>
      <c r="E3" s="85" t="s">
        <v>2</v>
      </c>
      <c r="F3" s="86"/>
      <c r="G3" s="86"/>
      <c r="H3" s="86"/>
      <c r="I3" s="87"/>
      <c r="K3" s="34" t="s">
        <v>13</v>
      </c>
      <c r="M3" s="81" t="s">
        <v>16</v>
      </c>
      <c r="N3" s="82"/>
      <c r="O3" s="82"/>
      <c r="P3" s="83"/>
      <c r="Q3" s="84"/>
      <c r="S3" s="22" t="s">
        <v>12</v>
      </c>
      <c r="T3" s="23" t="s">
        <v>13</v>
      </c>
    </row>
    <row r="4" spans="2:20" ht="24.95" customHeight="1" x14ac:dyDescent="0.25">
      <c r="B4" s="16"/>
      <c r="C4" s="17"/>
      <c r="E4" s="69">
        <f>C4</f>
        <v>0</v>
      </c>
      <c r="F4" s="3" t="s">
        <v>3</v>
      </c>
      <c r="G4" s="4" t="s">
        <v>6</v>
      </c>
      <c r="H4" s="3" t="str">
        <f t="shared" ref="H4:H14" si="0">IF(G4="Equal","to","important than")</f>
        <v>to</v>
      </c>
      <c r="I4" s="5">
        <f>C5</f>
        <v>0</v>
      </c>
      <c r="K4" s="32">
        <f t="shared" ref="K4:K14" si="1">VLOOKUP(G4,$S$4:$T$12,2,FALSE)</f>
        <v>1</v>
      </c>
      <c r="M4" s="38" t="s">
        <v>17</v>
      </c>
      <c r="N4" s="39" t="s">
        <v>18</v>
      </c>
      <c r="O4" s="39" t="s">
        <v>19</v>
      </c>
      <c r="P4" s="39" t="s">
        <v>20</v>
      </c>
      <c r="Q4" s="40" t="s">
        <v>21</v>
      </c>
      <c r="S4" s="24" t="s">
        <v>14</v>
      </c>
      <c r="T4" s="25">
        <v>9</v>
      </c>
    </row>
    <row r="5" spans="2:20" ht="24.95" customHeight="1" x14ac:dyDescent="0.25">
      <c r="B5" s="18"/>
      <c r="C5" s="19"/>
      <c r="E5" s="70"/>
      <c r="F5" s="1" t="s">
        <v>3</v>
      </c>
      <c r="G5" s="2" t="s">
        <v>6</v>
      </c>
      <c r="H5" s="1" t="str">
        <f t="shared" si="0"/>
        <v>to</v>
      </c>
      <c r="I5" s="6">
        <f t="shared" ref="I5:I14" si="2">C6</f>
        <v>0</v>
      </c>
      <c r="K5" s="32">
        <f t="shared" si="1"/>
        <v>1</v>
      </c>
      <c r="M5" s="49">
        <f>C4</f>
        <v>0</v>
      </c>
      <c r="N5" s="50">
        <f>1*K4*K5*K6*K7*K8*K9*K10*K11*K12*K13*K14</f>
        <v>1</v>
      </c>
      <c r="O5" s="35">
        <f t="shared" ref="O5:O16" si="3">POWER(N5,(1/$N$18))</f>
        <v>1</v>
      </c>
      <c r="P5" s="35">
        <f>O5/SUM($O$5:$O$16)</f>
        <v>8.2567480527689655E-2</v>
      </c>
      <c r="Q5" s="42">
        <f>P5</f>
        <v>8.2567480527689655E-2</v>
      </c>
      <c r="S5" s="26" t="s">
        <v>7</v>
      </c>
      <c r="T5" s="27">
        <v>7</v>
      </c>
    </row>
    <row r="6" spans="2:20" ht="24.95" customHeight="1" x14ac:dyDescent="0.25">
      <c r="B6" s="18"/>
      <c r="C6" s="19"/>
      <c r="E6" s="70"/>
      <c r="F6" s="1" t="s">
        <v>3</v>
      </c>
      <c r="G6" s="2" t="s">
        <v>6</v>
      </c>
      <c r="H6" s="1" t="str">
        <f t="shared" si="0"/>
        <v>to</v>
      </c>
      <c r="I6" s="6">
        <f t="shared" si="2"/>
        <v>0</v>
      </c>
      <c r="K6" s="32">
        <f t="shared" si="1"/>
        <v>1</v>
      </c>
      <c r="M6" s="49">
        <f t="shared" ref="M6:M16" si="4">C5</f>
        <v>0</v>
      </c>
      <c r="N6" s="50">
        <f>(1/K4)*1*K15*K16*K17*K18*K19*K20*K21*K22*K23*K24</f>
        <v>1</v>
      </c>
      <c r="O6" s="35">
        <f t="shared" si="3"/>
        <v>1</v>
      </c>
      <c r="P6" s="35">
        <f t="shared" ref="P6:P16" si="5">O6/SUM($O$5:$O$16)</f>
        <v>8.2567480527689655E-2</v>
      </c>
      <c r="Q6" s="42">
        <f>P6</f>
        <v>8.2567480527689655E-2</v>
      </c>
      <c r="S6" s="26" t="s">
        <v>5</v>
      </c>
      <c r="T6" s="27">
        <v>5</v>
      </c>
    </row>
    <row r="7" spans="2:20" ht="24.95" customHeight="1" x14ac:dyDescent="0.25">
      <c r="B7" s="18"/>
      <c r="C7" s="19"/>
      <c r="E7" s="70"/>
      <c r="F7" s="1" t="s">
        <v>3</v>
      </c>
      <c r="G7" s="2" t="s">
        <v>6</v>
      </c>
      <c r="H7" s="1" t="str">
        <f t="shared" si="0"/>
        <v>to</v>
      </c>
      <c r="I7" s="6">
        <f t="shared" si="2"/>
        <v>0</v>
      </c>
      <c r="K7" s="32">
        <f t="shared" si="1"/>
        <v>1</v>
      </c>
      <c r="M7" s="49">
        <f t="shared" si="4"/>
        <v>0</v>
      </c>
      <c r="N7" s="35">
        <f>(1/K5)*(1/K15)*1*K25*K26*K27*K28*K29*K30*K31*K32*K33</f>
        <v>5</v>
      </c>
      <c r="O7" s="35">
        <f t="shared" si="3"/>
        <v>1.1435298360829202</v>
      </c>
      <c r="P7" s="35">
        <f t="shared" si="5"/>
        <v>9.441837747360865E-2</v>
      </c>
      <c r="Q7" s="42">
        <f>P7</f>
        <v>9.441837747360865E-2</v>
      </c>
      <c r="S7" s="26" t="s">
        <v>9</v>
      </c>
      <c r="T7" s="27">
        <v>3</v>
      </c>
    </row>
    <row r="8" spans="2:20" ht="24.95" customHeight="1" x14ac:dyDescent="0.25">
      <c r="B8" s="18"/>
      <c r="C8" s="19"/>
      <c r="E8" s="70"/>
      <c r="F8" s="1" t="s">
        <v>3</v>
      </c>
      <c r="G8" s="2" t="s">
        <v>6</v>
      </c>
      <c r="H8" s="1" t="str">
        <f t="shared" si="0"/>
        <v>to</v>
      </c>
      <c r="I8" s="6">
        <f t="shared" si="2"/>
        <v>0</v>
      </c>
      <c r="K8" s="32">
        <f t="shared" si="1"/>
        <v>1</v>
      </c>
      <c r="M8" s="49">
        <f t="shared" si="4"/>
        <v>0</v>
      </c>
      <c r="N8" s="35">
        <f>(1/K6)*(1/K16)*(1/K25)*1*K34*K35*K36*K37*K38*K39*K40*K41</f>
        <v>0.15555555555555556</v>
      </c>
      <c r="O8" s="35">
        <f t="shared" si="3"/>
        <v>0.85636148616614038</v>
      </c>
      <c r="P8" s="35">
        <f t="shared" si="5"/>
        <v>7.0707610333686166E-2</v>
      </c>
      <c r="Q8" s="42">
        <f>P8</f>
        <v>7.0707610333686166E-2</v>
      </c>
      <c r="S8" s="26" t="s">
        <v>6</v>
      </c>
      <c r="T8" s="27">
        <v>1</v>
      </c>
    </row>
    <row r="9" spans="2:20" ht="24.95" customHeight="1" x14ac:dyDescent="0.25">
      <c r="B9" s="18"/>
      <c r="C9" s="19"/>
      <c r="E9" s="70"/>
      <c r="F9" s="1" t="s">
        <v>3</v>
      </c>
      <c r="G9" s="2" t="s">
        <v>6</v>
      </c>
      <c r="H9" s="1" t="str">
        <f t="shared" si="0"/>
        <v>to</v>
      </c>
      <c r="I9" s="6">
        <f t="shared" si="2"/>
        <v>0</v>
      </c>
      <c r="K9" s="32">
        <f t="shared" si="1"/>
        <v>1</v>
      </c>
      <c r="M9" s="49">
        <f t="shared" si="4"/>
        <v>0</v>
      </c>
      <c r="N9" s="35">
        <f>((1/K7)*(1/K17)*(1/K26)*(1/K34)*1*K42*K43*K44*K45*K46*K47*K48)</f>
        <v>3</v>
      </c>
      <c r="O9" s="35">
        <f t="shared" si="3"/>
        <v>1.0958726911352443</v>
      </c>
      <c r="P9" s="35">
        <f t="shared" si="5"/>
        <v>9.0483447086136148E-2</v>
      </c>
      <c r="Q9" s="42">
        <f t="shared" ref="Q9:Q16" si="6">P9</f>
        <v>9.0483447086136148E-2</v>
      </c>
      <c r="S9" s="26" t="s">
        <v>4</v>
      </c>
      <c r="T9" s="28">
        <v>0.33333333333333331</v>
      </c>
    </row>
    <row r="10" spans="2:20" ht="24.95" customHeight="1" x14ac:dyDescent="0.25">
      <c r="B10" s="18"/>
      <c r="C10" s="19"/>
      <c r="E10" s="70"/>
      <c r="F10" s="1" t="s">
        <v>3</v>
      </c>
      <c r="G10" s="2" t="s">
        <v>6</v>
      </c>
      <c r="H10" s="1" t="str">
        <f t="shared" si="0"/>
        <v>to</v>
      </c>
      <c r="I10" s="6">
        <f t="shared" si="2"/>
        <v>0</v>
      </c>
      <c r="K10" s="32">
        <f t="shared" si="1"/>
        <v>1</v>
      </c>
      <c r="M10" s="49">
        <f t="shared" si="4"/>
        <v>0</v>
      </c>
      <c r="N10" s="35">
        <f>((1/K8)*(1/K18)*(1/K27)*(1/K35)*(1/K42)*1*K49*K50*K51*K52*K53*K54)</f>
        <v>4.0000000000000008E-2</v>
      </c>
      <c r="O10" s="35">
        <f t="shared" si="3"/>
        <v>0.76472449133173004</v>
      </c>
      <c r="P10" s="35">
        <f t="shared" si="5"/>
        <v>6.3141374547079993E-2</v>
      </c>
      <c r="Q10" s="42">
        <f t="shared" si="6"/>
        <v>6.3141374547079993E-2</v>
      </c>
      <c r="S10" s="26" t="s">
        <v>8</v>
      </c>
      <c r="T10" s="28">
        <v>0.2</v>
      </c>
    </row>
    <row r="11" spans="2:20" ht="24.95" customHeight="1" x14ac:dyDescent="0.25">
      <c r="B11" s="18"/>
      <c r="C11" s="19"/>
      <c r="E11" s="70"/>
      <c r="F11" s="1" t="s">
        <v>3</v>
      </c>
      <c r="G11" s="2" t="s">
        <v>6</v>
      </c>
      <c r="H11" s="1" t="str">
        <f t="shared" si="0"/>
        <v>to</v>
      </c>
      <c r="I11" s="6">
        <f t="shared" si="2"/>
        <v>0</v>
      </c>
      <c r="K11" s="32">
        <f t="shared" si="1"/>
        <v>1</v>
      </c>
      <c r="M11" s="49">
        <f t="shared" si="4"/>
        <v>0</v>
      </c>
      <c r="N11" s="35">
        <f>((1/K9)*(1/K19)*(1/K28)*(1/K36)*(1/K43)*(1/K49)*1*K55*K56*K57*K58*K59)</f>
        <v>1</v>
      </c>
      <c r="O11" s="35">
        <f t="shared" si="3"/>
        <v>1</v>
      </c>
      <c r="P11" s="35">
        <f t="shared" si="5"/>
        <v>8.2567480527689655E-2</v>
      </c>
      <c r="Q11" s="42">
        <f t="shared" si="6"/>
        <v>8.2567480527689655E-2</v>
      </c>
      <c r="S11" s="26" t="s">
        <v>15</v>
      </c>
      <c r="T11" s="28">
        <v>0.14285714285714285</v>
      </c>
    </row>
    <row r="12" spans="2:20" ht="24.95" customHeight="1" thickBot="1" x14ac:dyDescent="0.3">
      <c r="B12" s="18"/>
      <c r="C12" s="48"/>
      <c r="E12" s="70"/>
      <c r="F12" s="1" t="s">
        <v>3</v>
      </c>
      <c r="G12" s="2" t="s">
        <v>6</v>
      </c>
      <c r="H12" s="1" t="str">
        <f t="shared" si="0"/>
        <v>to</v>
      </c>
      <c r="I12" s="6">
        <f t="shared" si="2"/>
        <v>0</v>
      </c>
      <c r="K12" s="32">
        <f t="shared" si="1"/>
        <v>1</v>
      </c>
      <c r="M12" s="49">
        <f t="shared" si="4"/>
        <v>0</v>
      </c>
      <c r="N12" s="35">
        <f>((1/K10)*(1/K20)*(1/K29)*(1/K37)*(1/K44)*(1/K50)*(1/K55)*1*K60*K61*K62*K63)</f>
        <v>0.14285714285714285</v>
      </c>
      <c r="O12" s="35">
        <f t="shared" si="3"/>
        <v>0.85030584285860566</v>
      </c>
      <c r="P12" s="35">
        <f t="shared" si="5"/>
        <v>7.0207611122808655E-2</v>
      </c>
      <c r="Q12" s="42">
        <f t="shared" si="6"/>
        <v>7.0207611122808655E-2</v>
      </c>
      <c r="S12" s="29" t="s">
        <v>10</v>
      </c>
      <c r="T12" s="30">
        <v>0.1111111111111111</v>
      </c>
    </row>
    <row r="13" spans="2:20" ht="24.95" customHeight="1" x14ac:dyDescent="0.25">
      <c r="B13" s="18"/>
      <c r="C13" s="48"/>
      <c r="E13" s="70"/>
      <c r="F13" s="1" t="s">
        <v>3</v>
      </c>
      <c r="G13" s="2" t="s">
        <v>6</v>
      </c>
      <c r="H13" s="1" t="str">
        <f t="shared" si="0"/>
        <v>to</v>
      </c>
      <c r="I13" s="6">
        <f t="shared" si="2"/>
        <v>0</v>
      </c>
      <c r="K13" s="32">
        <f t="shared" si="1"/>
        <v>1</v>
      </c>
      <c r="M13" s="49">
        <f t="shared" si="4"/>
        <v>0</v>
      </c>
      <c r="N13" s="35">
        <f>((1/K11)*(1/K21)*(1/K30)*(1/K38)*(1/K45)*(1/K51)*(1/K56)*(1/K60)*1*K64*K65*K66)</f>
        <v>5</v>
      </c>
      <c r="O13" s="35">
        <f t="shared" si="3"/>
        <v>1.1435298360829202</v>
      </c>
      <c r="P13" s="35">
        <f t="shared" si="5"/>
        <v>9.441837747360865E-2</v>
      </c>
      <c r="Q13" s="42">
        <f t="shared" si="6"/>
        <v>9.441837747360865E-2</v>
      </c>
    </row>
    <row r="14" spans="2:20" ht="24.95" customHeight="1" thickBot="1" x14ac:dyDescent="0.3">
      <c r="B14" s="18"/>
      <c r="C14" s="48"/>
      <c r="E14" s="71"/>
      <c r="F14" s="7" t="s">
        <v>3</v>
      </c>
      <c r="G14" s="8" t="s">
        <v>6</v>
      </c>
      <c r="H14" s="7" t="str">
        <f t="shared" si="0"/>
        <v>to</v>
      </c>
      <c r="I14" s="9">
        <f t="shared" si="2"/>
        <v>0</v>
      </c>
      <c r="K14" s="32">
        <f t="shared" si="1"/>
        <v>1</v>
      </c>
      <c r="M14" s="49">
        <f t="shared" si="4"/>
        <v>0</v>
      </c>
      <c r="N14" s="35">
        <f>((1/K12)*(1/K22)*(1/K31)*(1/K39)*(1/K46)*(1/K52)*(1/K57)*(1/K61)*(1/K64)*1*K67*K68)</f>
        <v>0.33333333333333331</v>
      </c>
      <c r="O14" s="35">
        <f t="shared" si="3"/>
        <v>0.91251475476049393</v>
      </c>
      <c r="P14" s="35">
        <f t="shared" si="5"/>
        <v>7.5344044244916586E-2</v>
      </c>
      <c r="Q14" s="42">
        <f t="shared" si="6"/>
        <v>7.5344044244916586E-2</v>
      </c>
    </row>
    <row r="15" spans="2:20" ht="24.95" customHeight="1" thickBot="1" x14ac:dyDescent="0.3">
      <c r="B15" s="20"/>
      <c r="C15" s="21"/>
      <c r="E15" s="69">
        <f>C5</f>
        <v>0</v>
      </c>
      <c r="F15" s="3" t="s">
        <v>3</v>
      </c>
      <c r="G15" s="4" t="s">
        <v>6</v>
      </c>
      <c r="H15" s="3" t="str">
        <f t="shared" ref="H15:H33" si="7">IF(G15="Equal","to","important than")</f>
        <v>to</v>
      </c>
      <c r="I15" s="5">
        <f>C6</f>
        <v>0</v>
      </c>
      <c r="K15" s="32">
        <f t="shared" ref="K15:K46" si="8">VLOOKUP(G15,$S$4:$T$12,2,FALSE)</f>
        <v>1</v>
      </c>
      <c r="M15" s="49">
        <f t="shared" si="4"/>
        <v>0</v>
      </c>
      <c r="N15" s="35">
        <f>((1/K13)*(1/K23)*(1/K32)*(1/K40*(1/K47)*(1/K53)*(1/K58)*(1/K62)*(1/K65)*(1/K67)*1*K69))</f>
        <v>9</v>
      </c>
      <c r="O15" s="35">
        <f t="shared" si="3"/>
        <v>1.2009369551760027</v>
      </c>
      <c r="P15" s="35">
        <f t="shared" si="5"/>
        <v>9.915833866147751E-2</v>
      </c>
      <c r="Q15" s="42">
        <f t="shared" si="6"/>
        <v>9.915833866147751E-2</v>
      </c>
    </row>
    <row r="16" spans="2:20" ht="24.95" customHeight="1" thickBot="1" x14ac:dyDescent="0.3">
      <c r="E16" s="70"/>
      <c r="F16" s="1" t="s">
        <v>3</v>
      </c>
      <c r="G16" s="2" t="s">
        <v>6</v>
      </c>
      <c r="H16" s="1" t="str">
        <f t="shared" si="7"/>
        <v>to</v>
      </c>
      <c r="I16" s="6">
        <f t="shared" ref="I16:I24" si="9">C7</f>
        <v>0</v>
      </c>
      <c r="K16" s="32">
        <f t="shared" si="8"/>
        <v>1</v>
      </c>
      <c r="M16" s="43">
        <f t="shared" si="4"/>
        <v>0</v>
      </c>
      <c r="N16" s="44">
        <f>((1/K14)*(1/K24)*(1/K33)*(1/K41)*(1/K48)*(1/K54)*(1/K59)*(1/K63)*(1/K66)*(1/K68)*(1/K69)*1)</f>
        <v>5</v>
      </c>
      <c r="O16" s="44">
        <f t="shared" si="3"/>
        <v>1.1435298360829202</v>
      </c>
      <c r="P16" s="44">
        <f t="shared" si="5"/>
        <v>9.441837747360865E-2</v>
      </c>
      <c r="Q16" s="42">
        <f t="shared" si="6"/>
        <v>9.441837747360865E-2</v>
      </c>
    </row>
    <row r="17" spans="5:17" ht="24.95" customHeight="1" thickBot="1" x14ac:dyDescent="0.3">
      <c r="E17" s="70"/>
      <c r="F17" s="1" t="s">
        <v>3</v>
      </c>
      <c r="G17" s="2" t="s">
        <v>6</v>
      </c>
      <c r="H17" s="1" t="str">
        <f t="shared" si="7"/>
        <v>to</v>
      </c>
      <c r="I17" s="6">
        <f t="shared" si="9"/>
        <v>0</v>
      </c>
      <c r="K17" s="32">
        <f t="shared" si="8"/>
        <v>1</v>
      </c>
      <c r="M17" s="47"/>
      <c r="N17" s="47"/>
      <c r="O17" s="47"/>
      <c r="P17" s="47"/>
      <c r="Q17" s="45">
        <f>SUM(Q5:Q16)</f>
        <v>1.0000000000000002</v>
      </c>
    </row>
    <row r="18" spans="5:17" ht="24.95" customHeight="1" thickBot="1" x14ac:dyDescent="0.3">
      <c r="E18" s="70"/>
      <c r="F18" s="1" t="s">
        <v>3</v>
      </c>
      <c r="G18" s="2" t="s">
        <v>6</v>
      </c>
      <c r="H18" s="1" t="str">
        <f t="shared" si="7"/>
        <v>to</v>
      </c>
      <c r="I18" s="6">
        <f t="shared" si="9"/>
        <v>0</v>
      </c>
      <c r="K18" s="32">
        <f t="shared" si="8"/>
        <v>1</v>
      </c>
      <c r="M18" s="36" t="s">
        <v>22</v>
      </c>
      <c r="N18" s="37">
        <v>12</v>
      </c>
    </row>
    <row r="19" spans="5:17" ht="24.95" customHeight="1" x14ac:dyDescent="0.25">
      <c r="E19" s="70"/>
      <c r="F19" s="1" t="s">
        <v>3</v>
      </c>
      <c r="G19" s="2" t="s">
        <v>6</v>
      </c>
      <c r="H19" s="1" t="str">
        <f t="shared" si="7"/>
        <v>to</v>
      </c>
      <c r="I19" s="6">
        <f t="shared" si="9"/>
        <v>0</v>
      </c>
      <c r="K19" s="32">
        <f t="shared" si="8"/>
        <v>1</v>
      </c>
    </row>
    <row r="20" spans="5:17" ht="24.95" customHeight="1" x14ac:dyDescent="0.25">
      <c r="E20" s="70"/>
      <c r="F20" s="1" t="s">
        <v>3</v>
      </c>
      <c r="G20" s="2" t="s">
        <v>6</v>
      </c>
      <c r="H20" s="1" t="str">
        <f t="shared" si="7"/>
        <v>to</v>
      </c>
      <c r="I20" s="6">
        <f t="shared" si="9"/>
        <v>0</v>
      </c>
      <c r="K20" s="32">
        <f t="shared" si="8"/>
        <v>1</v>
      </c>
    </row>
    <row r="21" spans="5:17" ht="24.95" customHeight="1" x14ac:dyDescent="0.25">
      <c r="E21" s="70"/>
      <c r="F21" s="1" t="s">
        <v>3</v>
      </c>
      <c r="G21" s="2" t="s">
        <v>6</v>
      </c>
      <c r="H21" s="1" t="str">
        <f t="shared" si="7"/>
        <v>to</v>
      </c>
      <c r="I21" s="6">
        <f t="shared" si="9"/>
        <v>0</v>
      </c>
      <c r="K21" s="32">
        <f t="shared" si="8"/>
        <v>1</v>
      </c>
    </row>
    <row r="22" spans="5:17" ht="24.95" customHeight="1" x14ac:dyDescent="0.25">
      <c r="E22" s="70"/>
      <c r="F22" s="1" t="s">
        <v>3</v>
      </c>
      <c r="G22" s="2" t="s">
        <v>6</v>
      </c>
      <c r="H22" s="1" t="str">
        <f t="shared" si="7"/>
        <v>to</v>
      </c>
      <c r="I22" s="6">
        <f t="shared" si="9"/>
        <v>0</v>
      </c>
      <c r="K22" s="32">
        <f t="shared" si="8"/>
        <v>1</v>
      </c>
    </row>
    <row r="23" spans="5:17" ht="24.95" customHeight="1" x14ac:dyDescent="0.25">
      <c r="E23" s="70"/>
      <c r="F23" s="1" t="s">
        <v>3</v>
      </c>
      <c r="G23" s="2" t="s">
        <v>6</v>
      </c>
      <c r="H23" s="1" t="str">
        <f t="shared" si="7"/>
        <v>to</v>
      </c>
      <c r="I23" s="6">
        <f t="shared" si="9"/>
        <v>0</v>
      </c>
      <c r="K23" s="32">
        <f t="shared" si="8"/>
        <v>1</v>
      </c>
    </row>
    <row r="24" spans="5:17" ht="24.95" customHeight="1" thickBot="1" x14ac:dyDescent="0.3">
      <c r="E24" s="71"/>
      <c r="F24" s="7" t="s">
        <v>3</v>
      </c>
      <c r="G24" s="8" t="s">
        <v>6</v>
      </c>
      <c r="H24" s="7" t="str">
        <f t="shared" si="7"/>
        <v>to</v>
      </c>
      <c r="I24" s="9">
        <f t="shared" si="9"/>
        <v>0</v>
      </c>
      <c r="K24" s="32">
        <f t="shared" si="8"/>
        <v>1</v>
      </c>
    </row>
    <row r="25" spans="5:17" ht="24.95" customHeight="1" x14ac:dyDescent="0.25">
      <c r="E25" s="69">
        <f>C6</f>
        <v>0</v>
      </c>
      <c r="F25" s="3" t="s">
        <v>3</v>
      </c>
      <c r="G25" s="4" t="s">
        <v>6</v>
      </c>
      <c r="H25" s="3" t="str">
        <f t="shared" si="7"/>
        <v>to</v>
      </c>
      <c r="I25" s="5">
        <f>C7</f>
        <v>0</v>
      </c>
      <c r="K25" s="32">
        <f t="shared" si="8"/>
        <v>1</v>
      </c>
    </row>
    <row r="26" spans="5:17" ht="24.95" customHeight="1" x14ac:dyDescent="0.25">
      <c r="E26" s="70"/>
      <c r="F26" s="1" t="s">
        <v>3</v>
      </c>
      <c r="G26" s="2" t="s">
        <v>6</v>
      </c>
      <c r="H26" s="1" t="str">
        <f t="shared" si="7"/>
        <v>to</v>
      </c>
      <c r="I26" s="6">
        <f t="shared" ref="I26:I33" si="10">C8</f>
        <v>0</v>
      </c>
      <c r="K26" s="32">
        <f t="shared" si="8"/>
        <v>1</v>
      </c>
    </row>
    <row r="27" spans="5:17" ht="24.95" customHeight="1" x14ac:dyDescent="0.25">
      <c r="E27" s="70"/>
      <c r="F27" s="1" t="s">
        <v>3</v>
      </c>
      <c r="G27" s="2" t="s">
        <v>5</v>
      </c>
      <c r="H27" s="1" t="str">
        <f t="shared" si="7"/>
        <v>important than</v>
      </c>
      <c r="I27" s="6">
        <f t="shared" si="10"/>
        <v>0</v>
      </c>
      <c r="K27" s="32">
        <f t="shared" si="8"/>
        <v>5</v>
      </c>
    </row>
    <row r="28" spans="5:17" ht="24.95" customHeight="1" x14ac:dyDescent="0.25">
      <c r="E28" s="70"/>
      <c r="F28" s="1" t="s">
        <v>3</v>
      </c>
      <c r="G28" s="2" t="s">
        <v>6</v>
      </c>
      <c r="H28" s="1" t="str">
        <f t="shared" si="7"/>
        <v>to</v>
      </c>
      <c r="I28" s="6">
        <f t="shared" si="10"/>
        <v>0</v>
      </c>
      <c r="K28" s="32">
        <f t="shared" si="8"/>
        <v>1</v>
      </c>
    </row>
    <row r="29" spans="5:17" ht="24.95" customHeight="1" x14ac:dyDescent="0.25">
      <c r="E29" s="70"/>
      <c r="F29" s="1" t="s">
        <v>3</v>
      </c>
      <c r="G29" s="2" t="s">
        <v>6</v>
      </c>
      <c r="H29" s="1" t="str">
        <f t="shared" si="7"/>
        <v>to</v>
      </c>
      <c r="I29" s="6">
        <f t="shared" si="10"/>
        <v>0</v>
      </c>
      <c r="K29" s="32">
        <f t="shared" si="8"/>
        <v>1</v>
      </c>
    </row>
    <row r="30" spans="5:17" ht="24.95" customHeight="1" x14ac:dyDescent="0.25">
      <c r="E30" s="70"/>
      <c r="F30" s="1" t="s">
        <v>3</v>
      </c>
      <c r="G30" s="2" t="s">
        <v>6</v>
      </c>
      <c r="H30" s="1" t="str">
        <f t="shared" si="7"/>
        <v>to</v>
      </c>
      <c r="I30" s="6">
        <f t="shared" si="10"/>
        <v>0</v>
      </c>
      <c r="K30" s="32">
        <f t="shared" si="8"/>
        <v>1</v>
      </c>
    </row>
    <row r="31" spans="5:17" ht="24.95" customHeight="1" x14ac:dyDescent="0.25">
      <c r="E31" s="70"/>
      <c r="F31" s="1" t="s">
        <v>3</v>
      </c>
      <c r="G31" s="2" t="s">
        <v>6</v>
      </c>
      <c r="H31" s="1" t="str">
        <f t="shared" si="7"/>
        <v>to</v>
      </c>
      <c r="I31" s="6">
        <f t="shared" si="10"/>
        <v>0</v>
      </c>
      <c r="K31" s="32">
        <f t="shared" si="8"/>
        <v>1</v>
      </c>
    </row>
    <row r="32" spans="5:17" ht="24.95" customHeight="1" x14ac:dyDescent="0.25">
      <c r="E32" s="70"/>
      <c r="F32" s="1" t="s">
        <v>3</v>
      </c>
      <c r="G32" s="2" t="s">
        <v>6</v>
      </c>
      <c r="H32" s="1" t="str">
        <f t="shared" si="7"/>
        <v>to</v>
      </c>
      <c r="I32" s="6">
        <f t="shared" si="10"/>
        <v>0</v>
      </c>
      <c r="K32" s="32">
        <f t="shared" si="8"/>
        <v>1</v>
      </c>
    </row>
    <row r="33" spans="5:11" ht="24.95" customHeight="1" thickBot="1" x14ac:dyDescent="0.3">
      <c r="E33" s="71"/>
      <c r="F33" s="7" t="s">
        <v>3</v>
      </c>
      <c r="G33" s="8" t="s">
        <v>6</v>
      </c>
      <c r="H33" s="7" t="str">
        <f t="shared" si="7"/>
        <v>to</v>
      </c>
      <c r="I33" s="9">
        <f t="shared" si="10"/>
        <v>0</v>
      </c>
      <c r="K33" s="32">
        <f t="shared" si="8"/>
        <v>1</v>
      </c>
    </row>
    <row r="34" spans="5:11" ht="24.95" customHeight="1" x14ac:dyDescent="0.25">
      <c r="E34" s="69">
        <f>C7</f>
        <v>0</v>
      </c>
      <c r="F34" s="3" t="s">
        <v>3</v>
      </c>
      <c r="G34" s="4" t="s">
        <v>4</v>
      </c>
      <c r="H34" s="3" t="str">
        <f>IF(G34="Equal","to","important than")</f>
        <v>important than</v>
      </c>
      <c r="I34" s="5">
        <f>C8</f>
        <v>0</v>
      </c>
      <c r="K34" s="32">
        <f t="shared" si="8"/>
        <v>0.33333333333333331</v>
      </c>
    </row>
    <row r="35" spans="5:11" ht="24.95" customHeight="1" x14ac:dyDescent="0.25">
      <c r="E35" s="70"/>
      <c r="F35" s="1" t="s">
        <v>3</v>
      </c>
      <c r="G35" s="2" t="s">
        <v>5</v>
      </c>
      <c r="H35" s="1" t="str">
        <f t="shared" ref="H35:H69" si="11">IF(G35="Equal","to","important than")</f>
        <v>important than</v>
      </c>
      <c r="I35" s="6">
        <f t="shared" ref="I35:I41" si="12">C9</f>
        <v>0</v>
      </c>
      <c r="K35" s="32">
        <f t="shared" si="8"/>
        <v>5</v>
      </c>
    </row>
    <row r="36" spans="5:11" ht="24.95" customHeight="1" x14ac:dyDescent="0.25">
      <c r="E36" s="70"/>
      <c r="F36" s="1" t="s">
        <v>3</v>
      </c>
      <c r="G36" s="2" t="s">
        <v>6</v>
      </c>
      <c r="H36" s="1" t="str">
        <f t="shared" si="11"/>
        <v>to</v>
      </c>
      <c r="I36" s="6">
        <f t="shared" si="12"/>
        <v>0</v>
      </c>
      <c r="K36" s="32">
        <f t="shared" si="8"/>
        <v>1</v>
      </c>
    </row>
    <row r="37" spans="5:11" ht="24.95" customHeight="1" x14ac:dyDescent="0.25">
      <c r="E37" s="70"/>
      <c r="F37" s="1" t="s">
        <v>3</v>
      </c>
      <c r="G37" s="2" t="s">
        <v>7</v>
      </c>
      <c r="H37" s="1" t="str">
        <f t="shared" si="11"/>
        <v>important than</v>
      </c>
      <c r="I37" s="6">
        <f t="shared" si="12"/>
        <v>0</v>
      </c>
      <c r="K37" s="32">
        <f t="shared" si="8"/>
        <v>7</v>
      </c>
    </row>
    <row r="38" spans="5:11" ht="24.95" customHeight="1" x14ac:dyDescent="0.25">
      <c r="E38" s="70"/>
      <c r="F38" s="1" t="s">
        <v>3</v>
      </c>
      <c r="G38" s="2" t="s">
        <v>8</v>
      </c>
      <c r="H38" s="1" t="str">
        <f t="shared" si="11"/>
        <v>important than</v>
      </c>
      <c r="I38" s="6">
        <f t="shared" si="12"/>
        <v>0</v>
      </c>
      <c r="K38" s="32">
        <f t="shared" si="8"/>
        <v>0.2</v>
      </c>
    </row>
    <row r="39" spans="5:11" ht="24.95" customHeight="1" x14ac:dyDescent="0.25">
      <c r="E39" s="70"/>
      <c r="F39" s="1" t="s">
        <v>3</v>
      </c>
      <c r="G39" s="2" t="s">
        <v>9</v>
      </c>
      <c r="H39" s="1" t="str">
        <f t="shared" si="11"/>
        <v>important than</v>
      </c>
      <c r="I39" s="6">
        <f t="shared" si="12"/>
        <v>0</v>
      </c>
      <c r="K39" s="32">
        <f t="shared" si="8"/>
        <v>3</v>
      </c>
    </row>
    <row r="40" spans="5:11" ht="24.95" customHeight="1" x14ac:dyDescent="0.25">
      <c r="E40" s="70"/>
      <c r="F40" s="1" t="s">
        <v>3</v>
      </c>
      <c r="G40" s="2" t="s">
        <v>10</v>
      </c>
      <c r="H40" s="1" t="str">
        <f t="shared" si="11"/>
        <v>important than</v>
      </c>
      <c r="I40" s="6">
        <f t="shared" si="12"/>
        <v>0</v>
      </c>
      <c r="K40" s="32">
        <f t="shared" si="8"/>
        <v>0.1111111111111111</v>
      </c>
    </row>
    <row r="41" spans="5:11" ht="24.95" customHeight="1" thickBot="1" x14ac:dyDescent="0.3">
      <c r="E41" s="71"/>
      <c r="F41" s="7" t="s">
        <v>3</v>
      </c>
      <c r="G41" s="8" t="s">
        <v>8</v>
      </c>
      <c r="H41" s="7" t="str">
        <f t="shared" si="11"/>
        <v>important than</v>
      </c>
      <c r="I41" s="9">
        <f t="shared" si="12"/>
        <v>0</v>
      </c>
      <c r="K41" s="32">
        <f t="shared" si="8"/>
        <v>0.2</v>
      </c>
    </row>
    <row r="42" spans="5:11" ht="24.95" customHeight="1" x14ac:dyDescent="0.25">
      <c r="E42" s="69">
        <f>C8</f>
        <v>0</v>
      </c>
      <c r="F42" s="3" t="s">
        <v>3</v>
      </c>
      <c r="G42" s="4" t="s">
        <v>6</v>
      </c>
      <c r="H42" s="3" t="str">
        <f t="shared" si="11"/>
        <v>to</v>
      </c>
      <c r="I42" s="5">
        <f>C9</f>
        <v>0</v>
      </c>
      <c r="K42" s="32">
        <f t="shared" si="8"/>
        <v>1</v>
      </c>
    </row>
    <row r="43" spans="5:11" ht="24.95" customHeight="1" x14ac:dyDescent="0.25">
      <c r="E43" s="70"/>
      <c r="F43" s="1" t="s">
        <v>3</v>
      </c>
      <c r="G43" s="2" t="s">
        <v>6</v>
      </c>
      <c r="H43" s="1" t="str">
        <f t="shared" si="11"/>
        <v>to</v>
      </c>
      <c r="I43" s="6">
        <f t="shared" ref="I43:I47" si="13">C10</f>
        <v>0</v>
      </c>
      <c r="K43" s="32">
        <f t="shared" si="8"/>
        <v>1</v>
      </c>
    </row>
    <row r="44" spans="5:11" ht="24.95" customHeight="1" x14ac:dyDescent="0.25">
      <c r="E44" s="70"/>
      <c r="F44" s="1" t="s">
        <v>3</v>
      </c>
      <c r="G44" s="2" t="s">
        <v>6</v>
      </c>
      <c r="H44" s="1" t="str">
        <f t="shared" si="11"/>
        <v>to</v>
      </c>
      <c r="I44" s="6">
        <f t="shared" si="13"/>
        <v>0</v>
      </c>
      <c r="K44" s="32">
        <f t="shared" si="8"/>
        <v>1</v>
      </c>
    </row>
    <row r="45" spans="5:11" ht="24.95" customHeight="1" x14ac:dyDescent="0.25">
      <c r="E45" s="70"/>
      <c r="F45" s="1" t="s">
        <v>3</v>
      </c>
      <c r="G45" s="2" t="s">
        <v>6</v>
      </c>
      <c r="H45" s="1" t="str">
        <f t="shared" si="11"/>
        <v>to</v>
      </c>
      <c r="I45" s="6">
        <f t="shared" si="13"/>
        <v>0</v>
      </c>
      <c r="K45" s="32">
        <f t="shared" si="8"/>
        <v>1</v>
      </c>
    </row>
    <row r="46" spans="5:11" ht="24.95" customHeight="1" x14ac:dyDescent="0.25">
      <c r="E46" s="70"/>
      <c r="F46" s="1" t="s">
        <v>3</v>
      </c>
      <c r="G46" s="2" t="s">
        <v>6</v>
      </c>
      <c r="H46" s="1" t="str">
        <f t="shared" si="11"/>
        <v>to</v>
      </c>
      <c r="I46" s="6">
        <f t="shared" si="13"/>
        <v>0</v>
      </c>
      <c r="K46" s="32">
        <f t="shared" si="8"/>
        <v>1</v>
      </c>
    </row>
    <row r="47" spans="5:11" ht="24.95" customHeight="1" x14ac:dyDescent="0.25">
      <c r="E47" s="70"/>
      <c r="F47" s="1" t="s">
        <v>3</v>
      </c>
      <c r="G47" s="2" t="s">
        <v>6</v>
      </c>
      <c r="H47" s="1" t="str">
        <f t="shared" si="11"/>
        <v>to</v>
      </c>
      <c r="I47" s="6">
        <f t="shared" si="13"/>
        <v>0</v>
      </c>
      <c r="K47" s="32">
        <f t="shared" ref="K47:K69" si="14">VLOOKUP(G47,$S$4:$T$12,2,FALSE)</f>
        <v>1</v>
      </c>
    </row>
    <row r="48" spans="5:11" ht="24.95" customHeight="1" thickBot="1" x14ac:dyDescent="0.3">
      <c r="E48" s="71"/>
      <c r="F48" s="7" t="s">
        <v>3</v>
      </c>
      <c r="G48" s="8" t="s">
        <v>6</v>
      </c>
      <c r="H48" s="7" t="str">
        <f t="shared" si="11"/>
        <v>to</v>
      </c>
      <c r="I48" s="9">
        <f>C15</f>
        <v>0</v>
      </c>
      <c r="K48" s="32">
        <f t="shared" si="14"/>
        <v>1</v>
      </c>
    </row>
    <row r="49" spans="5:11" ht="24.95" customHeight="1" x14ac:dyDescent="0.25">
      <c r="E49" s="69">
        <f>C9</f>
        <v>0</v>
      </c>
      <c r="F49" s="3" t="s">
        <v>3</v>
      </c>
      <c r="G49" s="4" t="s">
        <v>6</v>
      </c>
      <c r="H49" s="3" t="str">
        <f t="shared" si="11"/>
        <v>to</v>
      </c>
      <c r="I49" s="5">
        <f>C10</f>
        <v>0</v>
      </c>
      <c r="K49" s="32">
        <f t="shared" si="14"/>
        <v>1</v>
      </c>
    </row>
    <row r="50" spans="5:11" ht="24.95" customHeight="1" x14ac:dyDescent="0.25">
      <c r="E50" s="70"/>
      <c r="F50" s="1" t="s">
        <v>3</v>
      </c>
      <c r="G50" s="2" t="s">
        <v>6</v>
      </c>
      <c r="H50" s="1" t="str">
        <f t="shared" si="11"/>
        <v>to</v>
      </c>
      <c r="I50" s="6">
        <f t="shared" ref="I50:I54" si="15">C11</f>
        <v>0</v>
      </c>
      <c r="K50" s="32">
        <f t="shared" si="14"/>
        <v>1</v>
      </c>
    </row>
    <row r="51" spans="5:11" ht="24.95" customHeight="1" x14ac:dyDescent="0.25">
      <c r="E51" s="70"/>
      <c r="F51" s="1" t="s">
        <v>3</v>
      </c>
      <c r="G51" s="2" t="s">
        <v>6</v>
      </c>
      <c r="H51" s="1" t="str">
        <f t="shared" si="11"/>
        <v>to</v>
      </c>
      <c r="I51" s="6">
        <f t="shared" si="15"/>
        <v>0</v>
      </c>
      <c r="K51" s="32">
        <f t="shared" si="14"/>
        <v>1</v>
      </c>
    </row>
    <row r="52" spans="5:11" ht="24.95" customHeight="1" x14ac:dyDescent="0.25">
      <c r="E52" s="70"/>
      <c r="F52" s="1" t="s">
        <v>3</v>
      </c>
      <c r="G52" s="2" t="s">
        <v>6</v>
      </c>
      <c r="H52" s="1" t="str">
        <f t="shared" si="11"/>
        <v>to</v>
      </c>
      <c r="I52" s="6">
        <f t="shared" si="15"/>
        <v>0</v>
      </c>
      <c r="K52" s="32">
        <f t="shared" si="14"/>
        <v>1</v>
      </c>
    </row>
    <row r="53" spans="5:11" ht="24.95" customHeight="1" x14ac:dyDescent="0.25">
      <c r="E53" s="70"/>
      <c r="F53" s="1" t="s">
        <v>3</v>
      </c>
      <c r="G53" s="2" t="s">
        <v>6</v>
      </c>
      <c r="H53" s="1" t="str">
        <f t="shared" si="11"/>
        <v>to</v>
      </c>
      <c r="I53" s="6">
        <f t="shared" si="15"/>
        <v>0</v>
      </c>
      <c r="K53" s="32">
        <f t="shared" si="14"/>
        <v>1</v>
      </c>
    </row>
    <row r="54" spans="5:11" ht="24.95" customHeight="1" thickBot="1" x14ac:dyDescent="0.3">
      <c r="E54" s="71"/>
      <c r="F54" s="7" t="s">
        <v>3</v>
      </c>
      <c r="G54" s="8" t="s">
        <v>6</v>
      </c>
      <c r="H54" s="7" t="str">
        <f t="shared" si="11"/>
        <v>to</v>
      </c>
      <c r="I54" s="9">
        <f t="shared" si="15"/>
        <v>0</v>
      </c>
      <c r="K54" s="32">
        <f t="shared" si="14"/>
        <v>1</v>
      </c>
    </row>
    <row r="55" spans="5:11" ht="24.95" customHeight="1" x14ac:dyDescent="0.25">
      <c r="E55" s="69">
        <f>C10</f>
        <v>0</v>
      </c>
      <c r="F55" s="3" t="s">
        <v>3</v>
      </c>
      <c r="G55" s="4" t="s">
        <v>6</v>
      </c>
      <c r="H55" s="3" t="str">
        <f t="shared" si="11"/>
        <v>to</v>
      </c>
      <c r="I55" s="5">
        <f>C11</f>
        <v>0</v>
      </c>
      <c r="K55" s="32">
        <f t="shared" si="14"/>
        <v>1</v>
      </c>
    </row>
    <row r="56" spans="5:11" ht="24.95" customHeight="1" x14ac:dyDescent="0.25">
      <c r="E56" s="70"/>
      <c r="F56" s="1" t="s">
        <v>3</v>
      </c>
      <c r="G56" s="2" t="s">
        <v>6</v>
      </c>
      <c r="H56" s="1" t="str">
        <f t="shared" si="11"/>
        <v>to</v>
      </c>
      <c r="I56" s="6">
        <f t="shared" ref="I56:I59" si="16">C12</f>
        <v>0</v>
      </c>
      <c r="K56" s="32">
        <f t="shared" si="14"/>
        <v>1</v>
      </c>
    </row>
    <row r="57" spans="5:11" ht="24.95" customHeight="1" x14ac:dyDescent="0.25">
      <c r="E57" s="70"/>
      <c r="F57" s="1" t="s">
        <v>3</v>
      </c>
      <c r="G57" s="2" t="s">
        <v>6</v>
      </c>
      <c r="H57" s="1" t="str">
        <f t="shared" si="11"/>
        <v>to</v>
      </c>
      <c r="I57" s="6">
        <f t="shared" si="16"/>
        <v>0</v>
      </c>
      <c r="K57" s="32">
        <f t="shared" si="14"/>
        <v>1</v>
      </c>
    </row>
    <row r="58" spans="5:11" ht="24.95" customHeight="1" x14ac:dyDescent="0.25">
      <c r="E58" s="70"/>
      <c r="F58" s="1" t="s">
        <v>3</v>
      </c>
      <c r="G58" s="2" t="s">
        <v>6</v>
      </c>
      <c r="H58" s="1" t="str">
        <f t="shared" si="11"/>
        <v>to</v>
      </c>
      <c r="I58" s="6">
        <f t="shared" si="16"/>
        <v>0</v>
      </c>
      <c r="K58" s="32">
        <f t="shared" si="14"/>
        <v>1</v>
      </c>
    </row>
    <row r="59" spans="5:11" ht="24.95" customHeight="1" thickBot="1" x14ac:dyDescent="0.3">
      <c r="E59" s="71"/>
      <c r="F59" s="7" t="s">
        <v>3</v>
      </c>
      <c r="G59" s="8" t="s">
        <v>6</v>
      </c>
      <c r="H59" s="7" t="str">
        <f t="shared" si="11"/>
        <v>to</v>
      </c>
      <c r="I59" s="9">
        <f t="shared" si="16"/>
        <v>0</v>
      </c>
      <c r="K59" s="32">
        <f t="shared" si="14"/>
        <v>1</v>
      </c>
    </row>
    <row r="60" spans="5:11" ht="24.95" customHeight="1" x14ac:dyDescent="0.25">
      <c r="E60" s="69">
        <f>C11</f>
        <v>0</v>
      </c>
      <c r="F60" s="3" t="s">
        <v>3</v>
      </c>
      <c r="G60" s="4" t="s">
        <v>6</v>
      </c>
      <c r="H60" s="3" t="str">
        <f t="shared" si="11"/>
        <v>to</v>
      </c>
      <c r="I60" s="5">
        <f>C12</f>
        <v>0</v>
      </c>
      <c r="K60" s="32">
        <f t="shared" si="14"/>
        <v>1</v>
      </c>
    </row>
    <row r="61" spans="5:11" ht="24.95" customHeight="1" x14ac:dyDescent="0.25">
      <c r="E61" s="70"/>
      <c r="F61" s="1" t="s">
        <v>3</v>
      </c>
      <c r="G61" s="2" t="s">
        <v>6</v>
      </c>
      <c r="H61" s="1" t="str">
        <f t="shared" si="11"/>
        <v>to</v>
      </c>
      <c r="I61" s="6">
        <f t="shared" ref="I61:I63" si="17">C13</f>
        <v>0</v>
      </c>
      <c r="K61" s="32">
        <f t="shared" si="14"/>
        <v>1</v>
      </c>
    </row>
    <row r="62" spans="5:11" ht="24.95" customHeight="1" x14ac:dyDescent="0.25">
      <c r="E62" s="70"/>
      <c r="F62" s="1" t="s">
        <v>3</v>
      </c>
      <c r="G62" s="2" t="s">
        <v>6</v>
      </c>
      <c r="H62" s="1" t="str">
        <f t="shared" si="11"/>
        <v>to</v>
      </c>
      <c r="I62" s="6">
        <f t="shared" si="17"/>
        <v>0</v>
      </c>
      <c r="K62" s="32">
        <f t="shared" si="14"/>
        <v>1</v>
      </c>
    </row>
    <row r="63" spans="5:11" ht="24.95" customHeight="1" thickBot="1" x14ac:dyDescent="0.3">
      <c r="E63" s="71"/>
      <c r="F63" s="7" t="s">
        <v>3</v>
      </c>
      <c r="G63" s="8" t="s">
        <v>6</v>
      </c>
      <c r="H63" s="7" t="str">
        <f t="shared" si="11"/>
        <v>to</v>
      </c>
      <c r="I63" s="9">
        <f t="shared" si="17"/>
        <v>0</v>
      </c>
      <c r="K63" s="32">
        <f t="shared" si="14"/>
        <v>1</v>
      </c>
    </row>
    <row r="64" spans="5:11" ht="24.95" customHeight="1" x14ac:dyDescent="0.25">
      <c r="E64" s="69">
        <f>C12</f>
        <v>0</v>
      </c>
      <c r="F64" s="3" t="s">
        <v>3</v>
      </c>
      <c r="G64" s="4" t="s">
        <v>6</v>
      </c>
      <c r="H64" s="3" t="str">
        <f t="shared" si="11"/>
        <v>to</v>
      </c>
      <c r="I64" s="5">
        <f>C13</f>
        <v>0</v>
      </c>
      <c r="K64" s="32">
        <f t="shared" si="14"/>
        <v>1</v>
      </c>
    </row>
    <row r="65" spans="5:11" ht="24.95" customHeight="1" x14ac:dyDescent="0.25">
      <c r="E65" s="70"/>
      <c r="F65" s="1" t="s">
        <v>3</v>
      </c>
      <c r="G65" s="2" t="s">
        <v>6</v>
      </c>
      <c r="H65" s="1" t="str">
        <f t="shared" si="11"/>
        <v>to</v>
      </c>
      <c r="I65" s="6">
        <f t="shared" ref="I65:I66" si="18">C14</f>
        <v>0</v>
      </c>
      <c r="K65" s="32">
        <f t="shared" si="14"/>
        <v>1</v>
      </c>
    </row>
    <row r="66" spans="5:11" ht="24.95" customHeight="1" thickBot="1" x14ac:dyDescent="0.3">
      <c r="E66" s="71"/>
      <c r="F66" s="7" t="s">
        <v>3</v>
      </c>
      <c r="G66" s="8" t="s">
        <v>6</v>
      </c>
      <c r="H66" s="7" t="str">
        <f t="shared" si="11"/>
        <v>to</v>
      </c>
      <c r="I66" s="9">
        <f t="shared" si="18"/>
        <v>0</v>
      </c>
      <c r="K66" s="32">
        <f t="shared" si="14"/>
        <v>1</v>
      </c>
    </row>
    <row r="67" spans="5:11" ht="24.95" customHeight="1" x14ac:dyDescent="0.25">
      <c r="E67" s="69">
        <f>C13</f>
        <v>0</v>
      </c>
      <c r="F67" s="3" t="s">
        <v>3</v>
      </c>
      <c r="G67" s="4" t="s">
        <v>6</v>
      </c>
      <c r="H67" s="3" t="str">
        <f t="shared" si="11"/>
        <v>to</v>
      </c>
      <c r="I67" s="5">
        <f>C14</f>
        <v>0</v>
      </c>
      <c r="K67" s="32">
        <f t="shared" si="14"/>
        <v>1</v>
      </c>
    </row>
    <row r="68" spans="5:11" ht="24.95" customHeight="1" thickBot="1" x14ac:dyDescent="0.3">
      <c r="E68" s="71"/>
      <c r="F68" s="7" t="s">
        <v>3</v>
      </c>
      <c r="G68" s="8" t="s">
        <v>6</v>
      </c>
      <c r="H68" s="7" t="str">
        <f t="shared" si="11"/>
        <v>to</v>
      </c>
      <c r="I68" s="9">
        <f>C15</f>
        <v>0</v>
      </c>
      <c r="K68" s="32">
        <f t="shared" si="14"/>
        <v>1</v>
      </c>
    </row>
    <row r="69" spans="5:11" ht="24.95" customHeight="1" thickBot="1" x14ac:dyDescent="0.3">
      <c r="E69" s="10">
        <f>C14</f>
        <v>0</v>
      </c>
      <c r="F69" s="11" t="s">
        <v>3</v>
      </c>
      <c r="G69" s="12" t="s">
        <v>6</v>
      </c>
      <c r="H69" s="11" t="str">
        <f t="shared" si="11"/>
        <v>to</v>
      </c>
      <c r="I69" s="13">
        <f>C15</f>
        <v>0</v>
      </c>
      <c r="K69" s="33">
        <f t="shared" si="14"/>
        <v>1</v>
      </c>
    </row>
  </sheetData>
  <mergeCells count="15">
    <mergeCell ref="E64:E66"/>
    <mergeCell ref="E67:E68"/>
    <mergeCell ref="E4:E14"/>
    <mergeCell ref="E25:E33"/>
    <mergeCell ref="E34:E41"/>
    <mergeCell ref="E42:E48"/>
    <mergeCell ref="E49:E54"/>
    <mergeCell ref="E55:E59"/>
    <mergeCell ref="E60:E63"/>
    <mergeCell ref="E15:E24"/>
    <mergeCell ref="B2:C2"/>
    <mergeCell ref="E2:I2"/>
    <mergeCell ref="M2:Q2"/>
    <mergeCell ref="E3:I3"/>
    <mergeCell ref="M3:Q3"/>
  </mergeCells>
  <phoneticPr fontId="8" type="noConversion"/>
  <dataValidations count="1">
    <dataValidation type="list" allowBlank="1" showInputMessage="1" showErrorMessage="1" sqref="G4:G69" xr:uid="{CE873D36-6128-4261-BD80-4ED916FB34B3}">
      <formula1>$S$4:$S$12</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EBF31BDE6FF44D913A41F189807FCF" ma:contentTypeVersion="18" ma:contentTypeDescription="Create a new document." ma:contentTypeScope="" ma:versionID="293a86e2b98198998001d435c699f850">
  <xsd:schema xmlns:xsd="http://www.w3.org/2001/XMLSchema" xmlns:xs="http://www.w3.org/2001/XMLSchema" xmlns:p="http://schemas.microsoft.com/office/2006/metadata/properties" xmlns:ns2="72950b28-2e4a-4b0a-9f89-450972000ef8" xmlns:ns3="b05f32a2-436f-4321-86e2-fc24e61123d6" targetNamespace="http://schemas.microsoft.com/office/2006/metadata/properties" ma:root="true" ma:fieldsID="b06912f7ac2556f06f948cb8551c4681" ns2:_="" ns3:_="">
    <xsd:import namespace="72950b28-2e4a-4b0a-9f89-450972000ef8"/>
    <xsd:import namespace="b05f32a2-436f-4321-86e2-fc24e61123d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950b28-2e4a-4b0a-9f89-450972000ef8"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TaxCatchAll" ma:index="23" nillable="true" ma:displayName="Taxonomy Catch All Column" ma:hidden="true" ma:list="{c66d5cbf-3b6f-4ef6-8a41-087f879e1470}" ma:internalName="TaxCatchAll" ma:showField="CatchAllData" ma:web="72950b28-2e4a-4b0a-9f89-450972000ef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5f32a2-436f-4321-86e2-fc24e61123d6"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162c608-1b84-4ac6-a0c9-e2eda6bf67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2950b28-2e4a-4b0a-9f89-450972000ef8" xsi:nil="true"/>
    <lcf76f155ced4ddcb4097134ff3c332f xmlns="b05f32a2-436f-4321-86e2-fc24e61123d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B5507B4-3457-4130-BC57-E01DD4B4909D}"/>
</file>

<file path=customXml/itemProps2.xml><?xml version="1.0" encoding="utf-8"?>
<ds:datastoreItem xmlns:ds="http://schemas.openxmlformats.org/officeDocument/2006/customXml" ds:itemID="{AF1F3F6F-C904-4DCC-8139-6006CA24365D}"/>
</file>

<file path=customXml/itemProps3.xml><?xml version="1.0" encoding="utf-8"?>
<ds:datastoreItem xmlns:ds="http://schemas.openxmlformats.org/officeDocument/2006/customXml" ds:itemID="{10F969B7-6F0C-4C7A-85D0-3110B3BBDC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6 SO's Sensivity Analysis</vt:lpstr>
      <vt:lpstr>7 SO's Sensivity Analysis</vt:lpstr>
      <vt:lpstr>8 SO's Sensivity Analysis</vt:lpstr>
      <vt:lpstr>9 SO's Sensivity Analysis</vt:lpstr>
      <vt:lpstr>10 SO's Sensivity Analysis</vt:lpstr>
      <vt:lpstr>11 SO's Sensivity Analysis</vt:lpstr>
      <vt:lpstr>12 SO's Sensivity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Zarsav, Sam</dc:creator>
  <cp:lastModifiedBy>Nicholson, Ian</cp:lastModifiedBy>
  <dcterms:created xsi:type="dcterms:W3CDTF">2015-06-05T18:17:20Z</dcterms:created>
  <dcterms:modified xsi:type="dcterms:W3CDTF">2025-02-19T09:28:37Z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0x01010097EBF31BDE6FF44D913A41F189807FCF</vt:lpwstr>
  </property>
</Properties>
</file>